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17afed6a37ad1f/Dokumente/DLRG/Bezirk/Projekt Madrid/"/>
    </mc:Choice>
  </mc:AlternateContent>
  <xr:revisionPtr revIDLastSave="2139" documentId="8_{B47410E1-E9AA-4AA5-A5BD-8D253DF5A6DF}" xr6:coauthVersionLast="47" xr6:coauthVersionMax="47" xr10:uidLastSave="{5EF7A44F-C6A3-4506-89B3-23B547E42845}"/>
  <bookViews>
    <workbookView xWindow="14325" yWindow="1890" windowWidth="56565" windowHeight="17820" tabRatio="752" activeTab="5" xr2:uid="{1469A30F-99DA-4616-A4CD-7C074E8D9460}"/>
  </bookViews>
  <sheets>
    <sheet name="Mitarbeiterkosten" sheetId="9" r:id="rId1"/>
    <sheet name="Mitarbeitermodelle" sheetId="11" r:id="rId2"/>
    <sheet name="Finanzplanung A" sheetId="3" r:id="rId3"/>
    <sheet name="Finanzplanung B" sheetId="15" r:id="rId4"/>
    <sheet name="Finanzplanung C" sheetId="16" r:id="rId5"/>
    <sheet name="Liquidität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6" l="1"/>
  <c r="AC44" i="15"/>
  <c r="P44" i="15"/>
  <c r="C44" i="15"/>
  <c r="B67" i="16"/>
  <c r="B70" i="16" s="1"/>
  <c r="C7" i="7" s="1"/>
  <c r="B67" i="15"/>
  <c r="B70" i="15" s="1"/>
  <c r="C6" i="7" s="1"/>
  <c r="B67" i="3"/>
  <c r="C44" i="3"/>
  <c r="S12" i="3"/>
  <c r="B7" i="7"/>
  <c r="B6" i="7"/>
  <c r="B5" i="7"/>
  <c r="AH68" i="16"/>
  <c r="AE68" i="16"/>
  <c r="AA68" i="16"/>
  <c r="X68" i="16"/>
  <c r="U68" i="16"/>
  <c r="R68" i="16"/>
  <c r="N68" i="16"/>
  <c r="K68" i="16"/>
  <c r="H68" i="16"/>
  <c r="E68" i="16"/>
  <c r="AH68" i="3"/>
  <c r="AE68" i="3"/>
  <c r="AA68" i="3"/>
  <c r="X68" i="3"/>
  <c r="U68" i="3"/>
  <c r="R68" i="3"/>
  <c r="N68" i="3"/>
  <c r="K68" i="3"/>
  <c r="H68" i="3"/>
  <c r="E68" i="3"/>
  <c r="E68" i="15"/>
  <c r="H68" i="15"/>
  <c r="K68" i="15"/>
  <c r="N68" i="15"/>
  <c r="R68" i="15"/>
  <c r="U68" i="15"/>
  <c r="X68" i="15"/>
  <c r="AA68" i="15"/>
  <c r="AE68" i="15"/>
  <c r="AH68" i="15"/>
  <c r="D69" i="16"/>
  <c r="B54" i="16"/>
  <c r="AJ47" i="16"/>
  <c r="AI47" i="16"/>
  <c r="AH47" i="16"/>
  <c r="AG47" i="16"/>
  <c r="AF47" i="16"/>
  <c r="AE47" i="16"/>
  <c r="AD47" i="16"/>
  <c r="AC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C67" i="16" s="1"/>
  <c r="AC44" i="16"/>
  <c r="P44" i="16"/>
  <c r="M39" i="16"/>
  <c r="I39" i="16"/>
  <c r="E39" i="16"/>
  <c r="H38" i="16"/>
  <c r="G38" i="16"/>
  <c r="C38" i="16"/>
  <c r="X37" i="16"/>
  <c r="T37" i="16"/>
  <c r="P37" i="16"/>
  <c r="K37" i="16"/>
  <c r="G37" i="16"/>
  <c r="C37" i="16"/>
  <c r="AH36" i="16"/>
  <c r="H36" i="16"/>
  <c r="U35" i="16"/>
  <c r="Q35" i="16"/>
  <c r="P35" i="16"/>
  <c r="H35" i="16"/>
  <c r="D35" i="16"/>
  <c r="C35" i="16"/>
  <c r="U34" i="16"/>
  <c r="T34" i="16"/>
  <c r="S34" i="16"/>
  <c r="H34" i="16"/>
  <c r="G34" i="16"/>
  <c r="F34" i="16"/>
  <c r="AC33" i="16"/>
  <c r="C33" i="16"/>
  <c r="H31" i="16"/>
  <c r="B22" i="16"/>
  <c r="AI21" i="16"/>
  <c r="AI25" i="16" s="1"/>
  <c r="AA21" i="16"/>
  <c r="AA25" i="16" s="1"/>
  <c r="T21" i="16"/>
  <c r="S21" i="16"/>
  <c r="N21" i="16"/>
  <c r="N25" i="16" s="1"/>
  <c r="M21" i="16"/>
  <c r="L21" i="16"/>
  <c r="L25" i="16" s="1"/>
  <c r="L26" i="16" s="1"/>
  <c r="K21" i="16"/>
  <c r="K25" i="16" s="1"/>
  <c r="J21" i="16"/>
  <c r="J25" i="16" s="1"/>
  <c r="I21" i="16"/>
  <c r="I25" i="16" s="1"/>
  <c r="I43" i="16" s="1"/>
  <c r="H21" i="16"/>
  <c r="H25" i="16" s="1"/>
  <c r="H43" i="16" s="1"/>
  <c r="G21" i="16"/>
  <c r="F21" i="16"/>
  <c r="E21" i="16"/>
  <c r="D21" i="16"/>
  <c r="C21" i="16"/>
  <c r="A21" i="16"/>
  <c r="A39" i="16" s="1"/>
  <c r="G20" i="16"/>
  <c r="F20" i="16"/>
  <c r="E20" i="16"/>
  <c r="D20" i="16"/>
  <c r="C20" i="16"/>
  <c r="A20" i="16"/>
  <c r="A38" i="16" s="1"/>
  <c r="B13" i="16"/>
  <c r="AD37" i="16"/>
  <c r="AA12" i="16"/>
  <c r="AA16" i="16" s="1"/>
  <c r="Z12" i="16"/>
  <c r="Z16" i="16" s="1"/>
  <c r="Y12" i="16"/>
  <c r="Y16" i="16" s="1"/>
  <c r="Y17" i="16" s="1"/>
  <c r="X12" i="16"/>
  <c r="X16" i="16" s="1"/>
  <c r="W12" i="16"/>
  <c r="W16" i="16" s="1"/>
  <c r="V12" i="16"/>
  <c r="V16" i="16" s="1"/>
  <c r="U12" i="16"/>
  <c r="U16" i="16" s="1"/>
  <c r="T12" i="16"/>
  <c r="S12" i="16"/>
  <c r="R12" i="16"/>
  <c r="Q12" i="16"/>
  <c r="P12" i="16"/>
  <c r="N12" i="16"/>
  <c r="N16" i="16" s="1"/>
  <c r="M12" i="16"/>
  <c r="M16" i="16" s="1"/>
  <c r="L12" i="16"/>
  <c r="L16" i="16" s="1"/>
  <c r="L17" i="16" s="1"/>
  <c r="K12" i="16"/>
  <c r="K16" i="16" s="1"/>
  <c r="J12" i="16"/>
  <c r="J16" i="16" s="1"/>
  <c r="I12" i="16"/>
  <c r="I16" i="16" s="1"/>
  <c r="H12" i="16"/>
  <c r="H16" i="16" s="1"/>
  <c r="H17" i="16" s="1"/>
  <c r="G12" i="16"/>
  <c r="F12" i="16"/>
  <c r="E12" i="16"/>
  <c r="D12" i="16"/>
  <c r="C12" i="16"/>
  <c r="A12" i="16"/>
  <c r="A37" i="16" s="1"/>
  <c r="AG11" i="16"/>
  <c r="AF11" i="16"/>
  <c r="AE11" i="16"/>
  <c r="AD11" i="16"/>
  <c r="AC11" i="16"/>
  <c r="S11" i="16"/>
  <c r="R11" i="16"/>
  <c r="Q11" i="16"/>
  <c r="G11" i="16"/>
  <c r="F11" i="16"/>
  <c r="E11" i="16"/>
  <c r="D11" i="16"/>
  <c r="C11" i="16"/>
  <c r="A11" i="16"/>
  <c r="A36" i="16" s="1"/>
  <c r="AF10" i="16"/>
  <c r="T10" i="16"/>
  <c r="S10" i="16"/>
  <c r="R10" i="16"/>
  <c r="Q10" i="16"/>
  <c r="P10" i="16"/>
  <c r="G10" i="16"/>
  <c r="F10" i="16"/>
  <c r="E10" i="16"/>
  <c r="D10" i="16"/>
  <c r="C10" i="16"/>
  <c r="A10" i="16"/>
  <c r="A35" i="16" s="1"/>
  <c r="AF9" i="16"/>
  <c r="T9" i="16"/>
  <c r="S9" i="16"/>
  <c r="R9" i="16"/>
  <c r="Q9" i="16"/>
  <c r="P9" i="16"/>
  <c r="G9" i="16"/>
  <c r="F9" i="16"/>
  <c r="E9" i="16"/>
  <c r="D9" i="16"/>
  <c r="C9" i="16"/>
  <c r="A9" i="16"/>
  <c r="A34" i="16" s="1"/>
  <c r="AG8" i="16"/>
  <c r="AF8" i="16"/>
  <c r="AE8" i="16"/>
  <c r="AD8" i="16"/>
  <c r="AC8" i="16"/>
  <c r="T8" i="16"/>
  <c r="R8" i="16"/>
  <c r="Q8" i="16"/>
  <c r="P8" i="16"/>
  <c r="G8" i="16"/>
  <c r="F8" i="16"/>
  <c r="E8" i="16"/>
  <c r="D8" i="16"/>
  <c r="C8" i="16"/>
  <c r="A8" i="16"/>
  <c r="A33" i="16" s="1"/>
  <c r="AG7" i="16"/>
  <c r="AF7" i="16"/>
  <c r="AE7" i="16"/>
  <c r="AD7" i="16"/>
  <c r="AC7" i="16"/>
  <c r="T7" i="16"/>
  <c r="S7" i="16"/>
  <c r="R7" i="16"/>
  <c r="Q7" i="16"/>
  <c r="P7" i="16"/>
  <c r="G7" i="16"/>
  <c r="F7" i="16"/>
  <c r="E7" i="16"/>
  <c r="D7" i="16"/>
  <c r="C7" i="16"/>
  <c r="A7" i="16"/>
  <c r="A32" i="16" s="1"/>
  <c r="G6" i="16"/>
  <c r="F6" i="16"/>
  <c r="E6" i="16"/>
  <c r="D6" i="16"/>
  <c r="C6" i="16"/>
  <c r="A6" i="16"/>
  <c r="A31" i="16" s="1"/>
  <c r="X12" i="15"/>
  <c r="X16" i="15" s="1"/>
  <c r="S34" i="3"/>
  <c r="D69" i="15"/>
  <c r="B54" i="15"/>
  <c r="AJ47" i="15"/>
  <c r="AI47" i="15"/>
  <c r="AH47" i="15"/>
  <c r="AG47" i="15"/>
  <c r="AF47" i="15"/>
  <c r="AE47" i="15"/>
  <c r="AD47" i="15"/>
  <c r="AC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C67" i="15" s="1"/>
  <c r="N39" i="15"/>
  <c r="J39" i="15"/>
  <c r="F39" i="15"/>
  <c r="H38" i="15"/>
  <c r="N37" i="15"/>
  <c r="J37" i="15"/>
  <c r="F37" i="15"/>
  <c r="H36" i="15"/>
  <c r="H35" i="15"/>
  <c r="D35" i="15"/>
  <c r="C35" i="15"/>
  <c r="H34" i="15"/>
  <c r="G34" i="15"/>
  <c r="F34" i="15"/>
  <c r="C33" i="15"/>
  <c r="H31" i="15"/>
  <c r="B22" i="15"/>
  <c r="O21" i="15"/>
  <c r="Z21" i="15" s="1"/>
  <c r="Z25" i="15" s="1"/>
  <c r="N21" i="15"/>
  <c r="N25" i="15" s="1"/>
  <c r="M21" i="15"/>
  <c r="M25" i="15" s="1"/>
  <c r="M43" i="15" s="1"/>
  <c r="L21" i="15"/>
  <c r="L25" i="15" s="1"/>
  <c r="K21" i="15"/>
  <c r="K25" i="15" s="1"/>
  <c r="K43" i="15" s="1"/>
  <c r="J21" i="15"/>
  <c r="J25" i="15" s="1"/>
  <c r="I21" i="15"/>
  <c r="I25" i="15" s="1"/>
  <c r="I43" i="15" s="1"/>
  <c r="H21" i="15"/>
  <c r="H25" i="15" s="1"/>
  <c r="G21" i="15"/>
  <c r="F21" i="15"/>
  <c r="E21" i="15"/>
  <c r="D21" i="15"/>
  <c r="C21" i="15"/>
  <c r="A21" i="15"/>
  <c r="A39" i="15" s="1"/>
  <c r="O20" i="15"/>
  <c r="G20" i="15"/>
  <c r="F20" i="15"/>
  <c r="E20" i="15"/>
  <c r="D20" i="15"/>
  <c r="C20" i="15"/>
  <c r="A20" i="15"/>
  <c r="A38" i="15" s="1"/>
  <c r="B13" i="15"/>
  <c r="N12" i="15"/>
  <c r="N16" i="15" s="1"/>
  <c r="M12" i="15"/>
  <c r="M16" i="15" s="1"/>
  <c r="M42" i="15" s="1"/>
  <c r="L12" i="15"/>
  <c r="L16" i="15" s="1"/>
  <c r="K12" i="15"/>
  <c r="K16" i="15" s="1"/>
  <c r="K42" i="15" s="1"/>
  <c r="J12" i="15"/>
  <c r="J16" i="15" s="1"/>
  <c r="I12" i="15"/>
  <c r="I16" i="15" s="1"/>
  <c r="I42" i="15" s="1"/>
  <c r="H12" i="15"/>
  <c r="H16" i="15" s="1"/>
  <c r="G12" i="15"/>
  <c r="F12" i="15"/>
  <c r="E12" i="15"/>
  <c r="D12" i="15"/>
  <c r="C12" i="15"/>
  <c r="A12" i="15"/>
  <c r="A37" i="15" s="1"/>
  <c r="O11" i="15"/>
  <c r="G11" i="15"/>
  <c r="F11" i="15"/>
  <c r="E11" i="15"/>
  <c r="D11" i="15"/>
  <c r="C11" i="15"/>
  <c r="A11" i="15"/>
  <c r="A36" i="15" s="1"/>
  <c r="R10" i="15"/>
  <c r="G10" i="15"/>
  <c r="F10" i="15"/>
  <c r="E10" i="15"/>
  <c r="D10" i="15"/>
  <c r="C10" i="15"/>
  <c r="A10" i="15"/>
  <c r="A35" i="15" s="1"/>
  <c r="G9" i="15"/>
  <c r="F9" i="15"/>
  <c r="E9" i="15"/>
  <c r="D9" i="15"/>
  <c r="C9" i="15"/>
  <c r="A9" i="15"/>
  <c r="A34" i="15" s="1"/>
  <c r="R8" i="15"/>
  <c r="G8" i="15"/>
  <c r="F8" i="15"/>
  <c r="E8" i="15"/>
  <c r="D8" i="15"/>
  <c r="C8" i="15"/>
  <c r="A8" i="15"/>
  <c r="A33" i="15" s="1"/>
  <c r="S7" i="15"/>
  <c r="G7" i="15"/>
  <c r="F7" i="15"/>
  <c r="E7" i="15"/>
  <c r="D7" i="15"/>
  <c r="C7" i="15"/>
  <c r="A7" i="15"/>
  <c r="A32" i="15" s="1"/>
  <c r="O6" i="15"/>
  <c r="G6" i="15"/>
  <c r="F6" i="15"/>
  <c r="E6" i="15"/>
  <c r="D6" i="15"/>
  <c r="C6" i="15"/>
  <c r="A6" i="15"/>
  <c r="A31" i="15" s="1"/>
  <c r="AB9" i="3"/>
  <c r="AG34" i="3" s="1"/>
  <c r="O21" i="3"/>
  <c r="P21" i="3" s="1"/>
  <c r="Y37" i="3"/>
  <c r="T34" i="3"/>
  <c r="Q35" i="3"/>
  <c r="O11" i="3"/>
  <c r="O6" i="3"/>
  <c r="S6" i="3" s="1"/>
  <c r="AC44" i="3"/>
  <c r="P44" i="3"/>
  <c r="U34" i="3"/>
  <c r="U38" i="3"/>
  <c r="Y21" i="3"/>
  <c r="Y25" i="3" s="1"/>
  <c r="Y43" i="3" s="1"/>
  <c r="R20" i="3"/>
  <c r="S20" i="3"/>
  <c r="R21" i="3"/>
  <c r="P20" i="3"/>
  <c r="Q7" i="3"/>
  <c r="R7" i="3"/>
  <c r="S7" i="3"/>
  <c r="T7" i="3"/>
  <c r="Q8" i="3"/>
  <c r="T8" i="3"/>
  <c r="Q9" i="3"/>
  <c r="R9" i="3"/>
  <c r="Q10" i="3"/>
  <c r="P7" i="3"/>
  <c r="P9" i="3"/>
  <c r="O22" i="3"/>
  <c r="H21" i="3"/>
  <c r="H25" i="3" s="1"/>
  <c r="H43" i="3" s="1"/>
  <c r="I21" i="3"/>
  <c r="I25" i="3" s="1"/>
  <c r="I26" i="3" s="1"/>
  <c r="J21" i="3"/>
  <c r="J25" i="3" s="1"/>
  <c r="K21" i="3"/>
  <c r="K25" i="3" s="1"/>
  <c r="K43" i="3" s="1"/>
  <c r="L21" i="3"/>
  <c r="L25" i="3" s="1"/>
  <c r="M21" i="3"/>
  <c r="M25" i="3" s="1"/>
  <c r="N21" i="3"/>
  <c r="N25" i="3" s="1"/>
  <c r="N26" i="3" s="1"/>
  <c r="N12" i="3"/>
  <c r="N16" i="3" s="1"/>
  <c r="N42" i="3" s="1"/>
  <c r="M12" i="3"/>
  <c r="M16" i="3" s="1"/>
  <c r="L12" i="3"/>
  <c r="L16" i="3" s="1"/>
  <c r="L17" i="3" s="1"/>
  <c r="K12" i="3"/>
  <c r="K16" i="3" s="1"/>
  <c r="K42" i="3" s="1"/>
  <c r="J12" i="3"/>
  <c r="J16" i="3" s="1"/>
  <c r="J42" i="3" s="1"/>
  <c r="I12" i="3"/>
  <c r="I16" i="3" s="1"/>
  <c r="I42" i="3" s="1"/>
  <c r="H12" i="3"/>
  <c r="H16" i="3" s="1"/>
  <c r="B54" i="3"/>
  <c r="D39" i="3"/>
  <c r="H39" i="3"/>
  <c r="L39" i="3"/>
  <c r="E38" i="3"/>
  <c r="H38" i="3"/>
  <c r="C38" i="3"/>
  <c r="D37" i="3"/>
  <c r="H37" i="3"/>
  <c r="L37" i="3"/>
  <c r="H36" i="3"/>
  <c r="D35" i="3"/>
  <c r="H35" i="3"/>
  <c r="C35" i="3"/>
  <c r="F34" i="3"/>
  <c r="G34" i="3"/>
  <c r="H34" i="3"/>
  <c r="C33" i="3"/>
  <c r="H31" i="3"/>
  <c r="D21" i="3"/>
  <c r="E21" i="3"/>
  <c r="F21" i="3"/>
  <c r="G21" i="3"/>
  <c r="C21" i="3"/>
  <c r="D20" i="3"/>
  <c r="E20" i="3"/>
  <c r="F20" i="3"/>
  <c r="G20" i="3"/>
  <c r="C20" i="3"/>
  <c r="A21" i="3"/>
  <c r="A39" i="3" s="1"/>
  <c r="A20" i="3"/>
  <c r="A38" i="3" s="1"/>
  <c r="B22" i="3"/>
  <c r="D12" i="3"/>
  <c r="E12" i="3"/>
  <c r="F12" i="3"/>
  <c r="G12" i="3"/>
  <c r="C12" i="3"/>
  <c r="B13" i="3"/>
  <c r="A12" i="3"/>
  <c r="A37" i="3" s="1"/>
  <c r="D11" i="3"/>
  <c r="E11" i="3"/>
  <c r="F11" i="3"/>
  <c r="G11" i="3"/>
  <c r="C11" i="3"/>
  <c r="D10" i="3"/>
  <c r="E10" i="3"/>
  <c r="F10" i="3"/>
  <c r="G10" i="3"/>
  <c r="C10" i="3"/>
  <c r="D9" i="3"/>
  <c r="E9" i="3"/>
  <c r="F9" i="3"/>
  <c r="G9" i="3"/>
  <c r="C9" i="3"/>
  <c r="D8" i="3"/>
  <c r="E8" i="3"/>
  <c r="F8" i="3"/>
  <c r="G8" i="3"/>
  <c r="C8" i="3"/>
  <c r="D7" i="3"/>
  <c r="E7" i="3"/>
  <c r="F7" i="3"/>
  <c r="G7" i="3"/>
  <c r="C7" i="3"/>
  <c r="D6" i="3"/>
  <c r="E6" i="3"/>
  <c r="F6" i="3"/>
  <c r="G6" i="3"/>
  <c r="C6" i="3"/>
  <c r="B126" i="11"/>
  <c r="Y39" i="16" s="1"/>
  <c r="B123" i="11"/>
  <c r="B118" i="11"/>
  <c r="H118" i="11" s="1"/>
  <c r="H122" i="11" s="1"/>
  <c r="F126" i="11"/>
  <c r="E126" i="11"/>
  <c r="D126" i="11"/>
  <c r="C126" i="11"/>
  <c r="B121" i="11"/>
  <c r="H121" i="11" s="1"/>
  <c r="H120" i="11"/>
  <c r="H119" i="11"/>
  <c r="F109" i="11"/>
  <c r="F112" i="11" s="1"/>
  <c r="G38" i="15" s="1"/>
  <c r="E109" i="11"/>
  <c r="D109" i="11"/>
  <c r="D112" i="11" s="1"/>
  <c r="E38" i="16" s="1"/>
  <c r="C109" i="11"/>
  <c r="C112" i="11" s="1"/>
  <c r="Q38" i="3" s="1"/>
  <c r="B109" i="11"/>
  <c r="B112" i="11" s="1"/>
  <c r="C38" i="15" s="1"/>
  <c r="F104" i="11"/>
  <c r="E104" i="11"/>
  <c r="D104" i="11"/>
  <c r="C104" i="11"/>
  <c r="B104" i="11"/>
  <c r="B95" i="11"/>
  <c r="B98" i="11" s="1"/>
  <c r="AA37" i="16" s="1"/>
  <c r="B90" i="11"/>
  <c r="H90" i="11"/>
  <c r="B48" i="11"/>
  <c r="E112" i="11"/>
  <c r="F38" i="16" s="1"/>
  <c r="F107" i="11"/>
  <c r="E107" i="11"/>
  <c r="D107" i="11"/>
  <c r="C107" i="11"/>
  <c r="B107" i="11"/>
  <c r="H107" i="11" s="1"/>
  <c r="H106" i="11"/>
  <c r="H105" i="11"/>
  <c r="E98" i="11"/>
  <c r="F98" i="11"/>
  <c r="D98" i="11"/>
  <c r="C98" i="11"/>
  <c r="B93" i="11"/>
  <c r="H93" i="11" s="1"/>
  <c r="H92" i="11"/>
  <c r="H91" i="11"/>
  <c r="A11" i="3"/>
  <c r="A36" i="3" s="1"/>
  <c r="A10" i="3"/>
  <c r="A35" i="3" s="1"/>
  <c r="A9" i="3"/>
  <c r="A34" i="3" s="1"/>
  <c r="A8" i="3"/>
  <c r="A33" i="3" s="1"/>
  <c r="A7" i="3"/>
  <c r="A32" i="3" s="1"/>
  <c r="A6" i="3"/>
  <c r="A31" i="3" s="1"/>
  <c r="D47" i="3"/>
  <c r="E47" i="3"/>
  <c r="F47" i="3"/>
  <c r="G47" i="3"/>
  <c r="H47" i="3"/>
  <c r="I47" i="3"/>
  <c r="J47" i="3"/>
  <c r="K47" i="3"/>
  <c r="L47" i="3"/>
  <c r="M47" i="3"/>
  <c r="N47" i="3"/>
  <c r="P47" i="3"/>
  <c r="Q47" i="3"/>
  <c r="R47" i="3"/>
  <c r="S47" i="3"/>
  <c r="T47" i="3"/>
  <c r="U47" i="3"/>
  <c r="V47" i="3"/>
  <c r="W47" i="3"/>
  <c r="X47" i="3"/>
  <c r="Y47" i="3"/>
  <c r="Z47" i="3"/>
  <c r="AA47" i="3"/>
  <c r="AC47" i="3"/>
  <c r="AD47" i="3"/>
  <c r="AE47" i="3"/>
  <c r="AF47" i="3"/>
  <c r="AG47" i="3"/>
  <c r="AH47" i="3"/>
  <c r="AI47" i="3"/>
  <c r="AJ47" i="3"/>
  <c r="C47" i="3"/>
  <c r="L35" i="9"/>
  <c r="L36" i="9" s="1"/>
  <c r="L21" i="9"/>
  <c r="L12" i="9"/>
  <c r="L24" i="9" s="1"/>
  <c r="L11" i="9"/>
  <c r="AB33" i="9"/>
  <c r="AA32" i="9"/>
  <c r="W33" i="9"/>
  <c r="V12" i="9"/>
  <c r="V20" i="9" s="1"/>
  <c r="V11" i="9"/>
  <c r="G37" i="11"/>
  <c r="F37" i="11"/>
  <c r="E37" i="11"/>
  <c r="D37" i="11"/>
  <c r="C37" i="11"/>
  <c r="H36" i="11"/>
  <c r="H35" i="11"/>
  <c r="H34" i="11"/>
  <c r="F9" i="11"/>
  <c r="E9" i="11"/>
  <c r="D9" i="11"/>
  <c r="C9" i="11"/>
  <c r="B9" i="11"/>
  <c r="H8" i="11"/>
  <c r="H7" i="11"/>
  <c r="F6" i="11"/>
  <c r="E6" i="11"/>
  <c r="D6" i="11"/>
  <c r="C6" i="11"/>
  <c r="B6" i="11"/>
  <c r="D25" i="16" l="1"/>
  <c r="C25" i="15"/>
  <c r="C43" i="15" s="1"/>
  <c r="G25" i="15"/>
  <c r="G43" i="15" s="1"/>
  <c r="P21" i="15"/>
  <c r="AB21" i="15"/>
  <c r="AI21" i="15" s="1"/>
  <c r="AI25" i="15" s="1"/>
  <c r="AI43" i="15" s="1"/>
  <c r="Q21" i="3"/>
  <c r="X21" i="3"/>
  <c r="X25" i="3" s="1"/>
  <c r="X43" i="3" s="1"/>
  <c r="U21" i="3"/>
  <c r="U25" i="3" s="1"/>
  <c r="U43" i="3" s="1"/>
  <c r="T6" i="3"/>
  <c r="V12" i="3"/>
  <c r="V16" i="3" s="1"/>
  <c r="V42" i="3" s="1"/>
  <c r="C39" i="3"/>
  <c r="K39" i="3"/>
  <c r="G39" i="3"/>
  <c r="T39" i="3"/>
  <c r="Y39" i="3"/>
  <c r="C39" i="15"/>
  <c r="G39" i="15"/>
  <c r="K39" i="15"/>
  <c r="F39" i="16"/>
  <c r="J39" i="16"/>
  <c r="N39" i="16"/>
  <c r="N39" i="3"/>
  <c r="J39" i="3"/>
  <c r="F39" i="3"/>
  <c r="S39" i="3"/>
  <c r="V39" i="3"/>
  <c r="D39" i="15"/>
  <c r="H39" i="15"/>
  <c r="L39" i="15"/>
  <c r="C39" i="16"/>
  <c r="G39" i="16"/>
  <c r="K39" i="16"/>
  <c r="L67" i="16" s="1"/>
  <c r="W39" i="16"/>
  <c r="M39" i="3"/>
  <c r="I39" i="3"/>
  <c r="E39" i="3"/>
  <c r="P67" i="15"/>
  <c r="E39" i="15"/>
  <c r="I39" i="15"/>
  <c r="M39" i="15"/>
  <c r="D39" i="16"/>
  <c r="H39" i="16"/>
  <c r="L39" i="16"/>
  <c r="D38" i="15"/>
  <c r="D38" i="3"/>
  <c r="S38" i="3"/>
  <c r="E38" i="15"/>
  <c r="D38" i="16"/>
  <c r="G38" i="3"/>
  <c r="F38" i="15"/>
  <c r="R38" i="16"/>
  <c r="F38" i="3"/>
  <c r="C37" i="3"/>
  <c r="K37" i="3"/>
  <c r="G37" i="3"/>
  <c r="C37" i="15"/>
  <c r="G37" i="15"/>
  <c r="K37" i="15"/>
  <c r="D37" i="16"/>
  <c r="H37" i="16"/>
  <c r="L37" i="16"/>
  <c r="Q37" i="16"/>
  <c r="U37" i="16"/>
  <c r="Y37" i="16"/>
  <c r="Z67" i="16" s="1"/>
  <c r="S37" i="3"/>
  <c r="N37" i="3"/>
  <c r="J37" i="3"/>
  <c r="F37" i="3"/>
  <c r="D37" i="15"/>
  <c r="H37" i="15"/>
  <c r="L37" i="15"/>
  <c r="E37" i="16"/>
  <c r="I37" i="16"/>
  <c r="J67" i="16" s="1"/>
  <c r="M37" i="16"/>
  <c r="N67" i="16" s="1"/>
  <c r="R37" i="16"/>
  <c r="V37" i="16"/>
  <c r="Z37" i="16"/>
  <c r="M37" i="3"/>
  <c r="I37" i="3"/>
  <c r="E37" i="3"/>
  <c r="E37" i="15"/>
  <c r="I37" i="15"/>
  <c r="M37" i="15"/>
  <c r="F37" i="16"/>
  <c r="J37" i="16"/>
  <c r="N37" i="16"/>
  <c r="P67" i="16" s="1"/>
  <c r="S37" i="16"/>
  <c r="W37" i="16"/>
  <c r="C25" i="16"/>
  <c r="C43" i="16" s="1"/>
  <c r="L42" i="16"/>
  <c r="P37" i="3"/>
  <c r="AA12" i="3"/>
  <c r="AA16" i="3" s="1"/>
  <c r="AA42" i="3" s="1"/>
  <c r="X39" i="3"/>
  <c r="M25" i="16"/>
  <c r="M43" i="16" s="1"/>
  <c r="E25" i="16"/>
  <c r="E43" i="16" s="1"/>
  <c r="Y42" i="16"/>
  <c r="F25" i="16"/>
  <c r="F26" i="16" s="1"/>
  <c r="C16" i="16"/>
  <c r="C42" i="16" s="1"/>
  <c r="E69" i="16" s="1"/>
  <c r="G16" i="16"/>
  <c r="G42" i="16" s="1"/>
  <c r="D25" i="15"/>
  <c r="D43" i="15" s="1"/>
  <c r="Q21" i="15"/>
  <c r="U21" i="15"/>
  <c r="U25" i="15" s="1"/>
  <c r="U43" i="15" s="1"/>
  <c r="V21" i="15"/>
  <c r="V25" i="15" s="1"/>
  <c r="V43" i="15" s="1"/>
  <c r="AD7" i="3"/>
  <c r="S6" i="16"/>
  <c r="E16" i="16"/>
  <c r="E17" i="16" s="1"/>
  <c r="Q20" i="16"/>
  <c r="H26" i="16"/>
  <c r="P38" i="16"/>
  <c r="L43" i="16"/>
  <c r="N69" i="16" s="1"/>
  <c r="AB20" i="16"/>
  <c r="AD38" i="16" s="1"/>
  <c r="P20" i="16"/>
  <c r="AF12" i="16"/>
  <c r="T20" i="16"/>
  <c r="T25" i="16" s="1"/>
  <c r="G25" i="16"/>
  <c r="G43" i="16" s="1"/>
  <c r="T38" i="16"/>
  <c r="P69" i="15"/>
  <c r="Q6" i="15"/>
  <c r="Q8" i="15"/>
  <c r="E25" i="15"/>
  <c r="E43" i="15" s="1"/>
  <c r="R21" i="15"/>
  <c r="X21" i="15"/>
  <c r="X25" i="15" s="1"/>
  <c r="X43" i="15" s="1"/>
  <c r="R39" i="15"/>
  <c r="K69" i="15"/>
  <c r="AB6" i="15"/>
  <c r="F25" i="15"/>
  <c r="F43" i="15" s="1"/>
  <c r="T21" i="15"/>
  <c r="Y21" i="15"/>
  <c r="Y25" i="15" s="1"/>
  <c r="Y43" i="15" s="1"/>
  <c r="Z39" i="15"/>
  <c r="M69" i="15"/>
  <c r="AB21" i="3"/>
  <c r="AG39" i="3" s="1"/>
  <c r="AB6" i="3"/>
  <c r="AB11" i="3"/>
  <c r="AC11" i="3" s="1"/>
  <c r="R11" i="3"/>
  <c r="R12" i="3"/>
  <c r="W12" i="3"/>
  <c r="W16" i="3" s="1"/>
  <c r="W42" i="3" s="1"/>
  <c r="AI39" i="16"/>
  <c r="M17" i="16"/>
  <c r="M42" i="16"/>
  <c r="P69" i="16" s="1"/>
  <c r="F16" i="16"/>
  <c r="F17" i="16" s="1"/>
  <c r="N42" i="16"/>
  <c r="N17" i="16"/>
  <c r="AA42" i="16"/>
  <c r="AA17" i="16"/>
  <c r="X42" i="16"/>
  <c r="X17" i="16"/>
  <c r="AI26" i="16"/>
  <c r="AI43" i="16"/>
  <c r="J42" i="16"/>
  <c r="J17" i="16"/>
  <c r="W17" i="16"/>
  <c r="W42" i="16"/>
  <c r="K42" i="16"/>
  <c r="K17" i="16"/>
  <c r="I17" i="16"/>
  <c r="I42" i="16"/>
  <c r="K69" i="16" s="1"/>
  <c r="U31" i="16"/>
  <c r="AB6" i="16"/>
  <c r="Q6" i="16"/>
  <c r="Q16" i="16" s="1"/>
  <c r="AH34" i="16"/>
  <c r="AD9" i="16"/>
  <c r="AG9" i="16"/>
  <c r="AH35" i="16"/>
  <c r="AC35" i="16"/>
  <c r="AG10" i="16"/>
  <c r="AC10" i="16"/>
  <c r="AG37" i="16"/>
  <c r="AC37" i="16"/>
  <c r="AF37" i="16"/>
  <c r="AJ37" i="16"/>
  <c r="AE37" i="16"/>
  <c r="AG12" i="16"/>
  <c r="AC12" i="16"/>
  <c r="AG39" i="16"/>
  <c r="AC39" i="16"/>
  <c r="AH39" i="16"/>
  <c r="AH21" i="16"/>
  <c r="AH25" i="16" s="1"/>
  <c r="AD21" i="16"/>
  <c r="AF39" i="16"/>
  <c r="AG21" i="16"/>
  <c r="AC21" i="16"/>
  <c r="AJ21" i="16"/>
  <c r="AJ25" i="16" s="1"/>
  <c r="AF34" i="16"/>
  <c r="AH37" i="16"/>
  <c r="AJ39" i="16"/>
  <c r="V42" i="16"/>
  <c r="V17" i="16"/>
  <c r="AA26" i="16"/>
  <c r="AA43" i="16"/>
  <c r="J26" i="16"/>
  <c r="J43" i="16"/>
  <c r="C26" i="16"/>
  <c r="D16" i="16"/>
  <c r="T6" i="16"/>
  <c r="AH12" i="16"/>
  <c r="AH16" i="16" s="1"/>
  <c r="O13" i="16"/>
  <c r="K43" i="16"/>
  <c r="K26" i="16"/>
  <c r="P6" i="16"/>
  <c r="AC9" i="16"/>
  <c r="AD10" i="16"/>
  <c r="U42" i="16"/>
  <c r="U17" i="16"/>
  <c r="AD12" i="16"/>
  <c r="AI12" i="16"/>
  <c r="AI16" i="16" s="1"/>
  <c r="D43" i="16"/>
  <c r="D26" i="16"/>
  <c r="X39" i="16"/>
  <c r="Y67" i="16" s="1"/>
  <c r="T39" i="16"/>
  <c r="P39" i="16"/>
  <c r="AA39" i="16"/>
  <c r="AC67" i="16" s="1"/>
  <c r="V39" i="16"/>
  <c r="Q39" i="16"/>
  <c r="Z21" i="16"/>
  <c r="Z25" i="16" s="1"/>
  <c r="V21" i="16"/>
  <c r="V25" i="16" s="1"/>
  <c r="R21" i="16"/>
  <c r="Z39" i="16"/>
  <c r="U39" i="16"/>
  <c r="Y21" i="16"/>
  <c r="Y25" i="16" s="1"/>
  <c r="U21" i="16"/>
  <c r="U25" i="16" s="1"/>
  <c r="Q21" i="16"/>
  <c r="W21" i="16"/>
  <c r="W25" i="16" s="1"/>
  <c r="AE21" i="16"/>
  <c r="AG34" i="16"/>
  <c r="AI37" i="16"/>
  <c r="R39" i="16"/>
  <c r="AD39" i="16"/>
  <c r="R6" i="16"/>
  <c r="R16" i="16" s="1"/>
  <c r="AE9" i="16"/>
  <c r="AE10" i="16"/>
  <c r="U36" i="16"/>
  <c r="T11" i="16"/>
  <c r="P11" i="16"/>
  <c r="Z17" i="16"/>
  <c r="Z42" i="16"/>
  <c r="AE12" i="16"/>
  <c r="AJ12" i="16"/>
  <c r="AJ16" i="16" s="1"/>
  <c r="E26" i="16"/>
  <c r="P21" i="16"/>
  <c r="X21" i="16"/>
  <c r="X25" i="16" s="1"/>
  <c r="AF21" i="16"/>
  <c r="N26" i="16"/>
  <c r="N43" i="16"/>
  <c r="AD35" i="16"/>
  <c r="S39" i="16"/>
  <c r="AE39" i="16"/>
  <c r="H42" i="16"/>
  <c r="J69" i="16" s="1"/>
  <c r="S8" i="16"/>
  <c r="R20" i="16"/>
  <c r="I26" i="16"/>
  <c r="P33" i="16"/>
  <c r="U38" i="16"/>
  <c r="Q38" i="16"/>
  <c r="S20" i="16"/>
  <c r="S25" i="16" s="1"/>
  <c r="O22" i="16"/>
  <c r="S38" i="16"/>
  <c r="Q10" i="15"/>
  <c r="E16" i="15"/>
  <c r="E42" i="15" s="1"/>
  <c r="AH35" i="15"/>
  <c r="D16" i="15"/>
  <c r="D17" i="15" s="1"/>
  <c r="C16" i="15"/>
  <c r="C42" i="15" s="1"/>
  <c r="G16" i="15"/>
  <c r="G42" i="15" s="1"/>
  <c r="T12" i="15"/>
  <c r="R37" i="15"/>
  <c r="V37" i="15"/>
  <c r="F16" i="15"/>
  <c r="F17" i="15" s="1"/>
  <c r="Q12" i="15"/>
  <c r="V12" i="15"/>
  <c r="V16" i="15" s="1"/>
  <c r="V42" i="15" s="1"/>
  <c r="AB12" i="15"/>
  <c r="AI12" i="15" s="1"/>
  <c r="AI16" i="15" s="1"/>
  <c r="Z37" i="15"/>
  <c r="AA67" i="15" s="1"/>
  <c r="Y12" i="15"/>
  <c r="Y16" i="15" s="1"/>
  <c r="Y42" i="15" s="1"/>
  <c r="P12" i="15"/>
  <c r="U12" i="15"/>
  <c r="U16" i="15" s="1"/>
  <c r="Z12" i="15"/>
  <c r="Z16" i="15" s="1"/>
  <c r="Z42" i="15" s="1"/>
  <c r="R12" i="15"/>
  <c r="AE7" i="3"/>
  <c r="AD9" i="3"/>
  <c r="S11" i="3"/>
  <c r="S9" i="3"/>
  <c r="Q20" i="3"/>
  <c r="Q25" i="3" s="1"/>
  <c r="Q43" i="3" s="1"/>
  <c r="T20" i="3"/>
  <c r="AF20" i="3"/>
  <c r="R38" i="3"/>
  <c r="AC9" i="3"/>
  <c r="AF34" i="3"/>
  <c r="P11" i="3"/>
  <c r="T11" i="3"/>
  <c r="U36" i="3"/>
  <c r="P8" i="3"/>
  <c r="S8" i="3"/>
  <c r="P33" i="3"/>
  <c r="Q11" i="3"/>
  <c r="S10" i="3"/>
  <c r="P10" i="3"/>
  <c r="P35" i="3"/>
  <c r="AB10" i="3"/>
  <c r="AF10" i="3" s="1"/>
  <c r="T9" i="3"/>
  <c r="AG9" i="3"/>
  <c r="AF9" i="3"/>
  <c r="AH34" i="3"/>
  <c r="AE9" i="3"/>
  <c r="P38" i="3"/>
  <c r="T38" i="3"/>
  <c r="AB12" i="3"/>
  <c r="AF37" i="3" s="1"/>
  <c r="O13" i="3"/>
  <c r="Z12" i="3"/>
  <c r="Z16" i="3" s="1"/>
  <c r="Z42" i="3" s="1"/>
  <c r="R37" i="3"/>
  <c r="X37" i="3"/>
  <c r="AC33" i="3"/>
  <c r="H42" i="15"/>
  <c r="H17" i="15"/>
  <c r="L42" i="15"/>
  <c r="L17" i="15"/>
  <c r="U42" i="15"/>
  <c r="H43" i="15"/>
  <c r="H26" i="15"/>
  <c r="L43" i="15"/>
  <c r="L26" i="15"/>
  <c r="Z43" i="15"/>
  <c r="Z26" i="15"/>
  <c r="AI26" i="15"/>
  <c r="J42" i="15"/>
  <c r="J17" i="15"/>
  <c r="N42" i="15"/>
  <c r="N17" i="15"/>
  <c r="X42" i="15"/>
  <c r="X17" i="15"/>
  <c r="J43" i="15"/>
  <c r="J26" i="15"/>
  <c r="N43" i="15"/>
  <c r="N26" i="15"/>
  <c r="AC33" i="15"/>
  <c r="AF8" i="15"/>
  <c r="T34" i="15"/>
  <c r="S34" i="15"/>
  <c r="S9" i="15"/>
  <c r="U36" i="15"/>
  <c r="S11" i="15"/>
  <c r="O13" i="15"/>
  <c r="I17" i="15"/>
  <c r="M17" i="15"/>
  <c r="R38" i="15"/>
  <c r="U38" i="15"/>
  <c r="Q38" i="15"/>
  <c r="T38" i="15"/>
  <c r="P38" i="15"/>
  <c r="S20" i="15"/>
  <c r="O22" i="15"/>
  <c r="I26" i="15"/>
  <c r="M26" i="15"/>
  <c r="R6" i="15"/>
  <c r="P7" i="15"/>
  <c r="T7" i="15"/>
  <c r="AC8" i="15"/>
  <c r="AG8" i="15"/>
  <c r="P9" i="15"/>
  <c r="T9" i="15"/>
  <c r="P11" i="15"/>
  <c r="T11" i="15"/>
  <c r="Y37" i="15"/>
  <c r="U37" i="15"/>
  <c r="Q37" i="15"/>
  <c r="X37" i="15"/>
  <c r="Y67" i="15" s="1"/>
  <c r="T37" i="15"/>
  <c r="P37" i="15"/>
  <c r="AA37" i="15"/>
  <c r="W37" i="15"/>
  <c r="S37" i="15"/>
  <c r="S12" i="15"/>
  <c r="W12" i="15"/>
  <c r="W16" i="15" s="1"/>
  <c r="AA12" i="15"/>
  <c r="AA16" i="15" s="1"/>
  <c r="P20" i="15"/>
  <c r="P25" i="15" s="1"/>
  <c r="T20" i="15"/>
  <c r="Y39" i="15"/>
  <c r="U39" i="15"/>
  <c r="Q39" i="15"/>
  <c r="X39" i="15"/>
  <c r="T39" i="15"/>
  <c r="P39" i="15"/>
  <c r="AA39" i="15"/>
  <c r="W39" i="15"/>
  <c r="S39" i="15"/>
  <c r="S21" i="15"/>
  <c r="W21" i="15"/>
  <c r="W25" i="15" s="1"/>
  <c r="AA21" i="15"/>
  <c r="AA25" i="15" s="1"/>
  <c r="S38" i="15"/>
  <c r="V39" i="15"/>
  <c r="U31" i="15"/>
  <c r="Q7" i="15"/>
  <c r="S8" i="15"/>
  <c r="AD8" i="15"/>
  <c r="Q9" i="15"/>
  <c r="U35" i="15"/>
  <c r="Q35" i="15"/>
  <c r="P35" i="15"/>
  <c r="S10" i="15"/>
  <c r="Q11" i="15"/>
  <c r="K17" i="15"/>
  <c r="Q20" i="15"/>
  <c r="AB20" i="15"/>
  <c r="AG39" i="15"/>
  <c r="AF21" i="15"/>
  <c r="C26" i="15"/>
  <c r="G26" i="15"/>
  <c r="K26" i="15"/>
  <c r="U34" i="15"/>
  <c r="S6" i="15"/>
  <c r="P6" i="15"/>
  <c r="T6" i="15"/>
  <c r="R7" i="15"/>
  <c r="P8" i="15"/>
  <c r="T8" i="15"/>
  <c r="AE8" i="15"/>
  <c r="R9" i="15"/>
  <c r="P10" i="15"/>
  <c r="T10" i="15"/>
  <c r="R11" i="15"/>
  <c r="R20" i="15"/>
  <c r="P33" i="15"/>
  <c r="AG7" i="3"/>
  <c r="AC7" i="3"/>
  <c r="AF7" i="3"/>
  <c r="T21" i="3"/>
  <c r="AA21" i="3"/>
  <c r="AA25" i="3" s="1"/>
  <c r="AA26" i="3" s="1"/>
  <c r="W21" i="3"/>
  <c r="W25" i="3" s="1"/>
  <c r="W26" i="3" s="1"/>
  <c r="P39" i="3"/>
  <c r="R39" i="3"/>
  <c r="AA39" i="3"/>
  <c r="W39" i="3"/>
  <c r="S21" i="3"/>
  <c r="S25" i="3" s="1"/>
  <c r="Z21" i="3"/>
  <c r="Z25" i="3" s="1"/>
  <c r="V21" i="3"/>
  <c r="V25" i="3" s="1"/>
  <c r="V26" i="3" s="1"/>
  <c r="U39" i="3"/>
  <c r="Q39" i="3"/>
  <c r="Z39" i="3"/>
  <c r="P12" i="3"/>
  <c r="Q12" i="3"/>
  <c r="Y12" i="3"/>
  <c r="Y16" i="3" s="1"/>
  <c r="Y17" i="3" s="1"/>
  <c r="U12" i="3"/>
  <c r="U16" i="3" s="1"/>
  <c r="U17" i="3" s="1"/>
  <c r="U37" i="3"/>
  <c r="Q37" i="3"/>
  <c r="AA37" i="3"/>
  <c r="W37" i="3"/>
  <c r="T12" i="3"/>
  <c r="X12" i="3"/>
  <c r="X16" i="3" s="1"/>
  <c r="X17" i="3" s="1"/>
  <c r="T37" i="3"/>
  <c r="Z37" i="3"/>
  <c r="V37" i="3"/>
  <c r="R10" i="3"/>
  <c r="R8" i="3"/>
  <c r="T10" i="3"/>
  <c r="U35" i="3"/>
  <c r="P6" i="3"/>
  <c r="R6" i="3"/>
  <c r="U31" i="3"/>
  <c r="Q6" i="3"/>
  <c r="M17" i="3"/>
  <c r="M42" i="3"/>
  <c r="P25" i="3"/>
  <c r="P43" i="3" s="1"/>
  <c r="AA43" i="3"/>
  <c r="V17" i="3"/>
  <c r="R25" i="3"/>
  <c r="R43" i="3" s="1"/>
  <c r="Y26" i="3"/>
  <c r="U26" i="3"/>
  <c r="J26" i="3"/>
  <c r="J43" i="3"/>
  <c r="H17" i="3"/>
  <c r="H42" i="3"/>
  <c r="M26" i="3"/>
  <c r="M43" i="3"/>
  <c r="L43" i="3"/>
  <c r="L26" i="3"/>
  <c r="N43" i="3"/>
  <c r="I43" i="3"/>
  <c r="H26" i="3"/>
  <c r="K26" i="3"/>
  <c r="L42" i="3"/>
  <c r="I17" i="3"/>
  <c r="K17" i="3"/>
  <c r="N17" i="3"/>
  <c r="J17" i="3"/>
  <c r="F16" i="3"/>
  <c r="F42" i="3" s="1"/>
  <c r="D25" i="3"/>
  <c r="F25" i="3"/>
  <c r="C25" i="3"/>
  <c r="E16" i="3"/>
  <c r="E25" i="3"/>
  <c r="G25" i="3"/>
  <c r="C16" i="3"/>
  <c r="D16" i="3"/>
  <c r="G16" i="3"/>
  <c r="H126" i="11"/>
  <c r="H127" i="11" s="1"/>
  <c r="H104" i="11"/>
  <c r="H108" i="11" s="1"/>
  <c r="H98" i="11"/>
  <c r="H99" i="11" s="1"/>
  <c r="H112" i="11"/>
  <c r="H113" i="11" s="1"/>
  <c r="H94" i="11"/>
  <c r="AA17" i="9"/>
  <c r="L22" i="9"/>
  <c r="AA21" i="9"/>
  <c r="L23" i="9"/>
  <c r="AA33" i="9"/>
  <c r="L20" i="9"/>
  <c r="AA18" i="9"/>
  <c r="AA22" i="9"/>
  <c r="AA30" i="9"/>
  <c r="AA15" i="9"/>
  <c r="AA19" i="9"/>
  <c r="AA24" i="9"/>
  <c r="AA31" i="9"/>
  <c r="AA35" i="9" s="1"/>
  <c r="AA16" i="9"/>
  <c r="AA20" i="9"/>
  <c r="V21" i="9"/>
  <c r="V16" i="9"/>
  <c r="V32" i="9"/>
  <c r="V17" i="9"/>
  <c r="V33" i="9"/>
  <c r="V18" i="9"/>
  <c r="V22" i="9"/>
  <c r="V30" i="9"/>
  <c r="V15" i="9"/>
  <c r="V19" i="9"/>
  <c r="V24" i="9"/>
  <c r="V31" i="9"/>
  <c r="H37" i="11"/>
  <c r="H38" i="11" s="1"/>
  <c r="H9" i="11"/>
  <c r="H6" i="11"/>
  <c r="H10" i="11" s="1"/>
  <c r="G26" i="16" l="1"/>
  <c r="Q69" i="16"/>
  <c r="AG21" i="15"/>
  <c r="AF39" i="15"/>
  <c r="AD39" i="15"/>
  <c r="W67" i="15"/>
  <c r="AC21" i="15"/>
  <c r="AJ39" i="15"/>
  <c r="AH39" i="15"/>
  <c r="AE21" i="15"/>
  <c r="AC67" i="15"/>
  <c r="AI39" i="15"/>
  <c r="AD21" i="15"/>
  <c r="N67" i="15"/>
  <c r="M67" i="15"/>
  <c r="AE39" i="15"/>
  <c r="AJ21" i="15"/>
  <c r="AJ25" i="15" s="1"/>
  <c r="AJ43" i="15" s="1"/>
  <c r="AC39" i="15"/>
  <c r="AH21" i="15"/>
  <c r="AH25" i="15" s="1"/>
  <c r="AH43" i="15" s="1"/>
  <c r="X26" i="3"/>
  <c r="I69" i="16"/>
  <c r="F43" i="16"/>
  <c r="J67" i="15"/>
  <c r="I54" i="15"/>
  <c r="P67" i="3"/>
  <c r="L67" i="15"/>
  <c r="AJ67" i="16"/>
  <c r="AA67" i="16"/>
  <c r="M67" i="16"/>
  <c r="AC67" i="3"/>
  <c r="Z67" i="15"/>
  <c r="W67" i="16"/>
  <c r="AG6" i="3"/>
  <c r="AD20" i="16"/>
  <c r="L54" i="15"/>
  <c r="E42" i="16"/>
  <c r="G69" i="16" s="1"/>
  <c r="AA54" i="16"/>
  <c r="AJ12" i="15"/>
  <c r="AJ16" i="15" s="1"/>
  <c r="AJ42" i="15" s="1"/>
  <c r="AG37" i="15"/>
  <c r="E26" i="15"/>
  <c r="U26" i="15"/>
  <c r="AC6" i="3"/>
  <c r="AF6" i="3"/>
  <c r="S16" i="16"/>
  <c r="S42" i="16" s="1"/>
  <c r="G17" i="16"/>
  <c r="AH31" i="15"/>
  <c r="F26" i="15"/>
  <c r="V26" i="15"/>
  <c r="E69" i="15"/>
  <c r="R25" i="15"/>
  <c r="R43" i="15" s="1"/>
  <c r="Q25" i="15"/>
  <c r="Q43" i="15" s="1"/>
  <c r="D42" i="15"/>
  <c r="AA17" i="3"/>
  <c r="AC12" i="3"/>
  <c r="V43" i="3"/>
  <c r="C17" i="16"/>
  <c r="L54" i="16"/>
  <c r="Q25" i="16"/>
  <c r="Q43" i="16" s="1"/>
  <c r="AC38" i="16"/>
  <c r="N54" i="16"/>
  <c r="M26" i="16"/>
  <c r="T25" i="15"/>
  <c r="T43" i="15" s="1"/>
  <c r="AG10" i="15"/>
  <c r="Y26" i="15"/>
  <c r="D26" i="15"/>
  <c r="G17" i="15"/>
  <c r="E17" i="15"/>
  <c r="G69" i="15"/>
  <c r="T26" i="16"/>
  <c r="T43" i="16"/>
  <c r="P25" i="16"/>
  <c r="P43" i="16" s="1"/>
  <c r="AH38" i="16"/>
  <c r="AF20" i="16"/>
  <c r="AF25" i="16" s="1"/>
  <c r="AF43" i="16" s="1"/>
  <c r="AG38" i="16"/>
  <c r="AB22" i="16"/>
  <c r="AE20" i="16"/>
  <c r="AE25" i="16" s="1"/>
  <c r="AC20" i="16"/>
  <c r="AC25" i="16" s="1"/>
  <c r="AC26" i="16" s="1"/>
  <c r="AE38" i="16"/>
  <c r="R25" i="16"/>
  <c r="R43" i="16" s="1"/>
  <c r="AG20" i="16"/>
  <c r="AG25" i="16" s="1"/>
  <c r="AF38" i="16"/>
  <c r="AH37" i="15"/>
  <c r="AG6" i="15"/>
  <c r="AD6" i="15"/>
  <c r="AJ37" i="15"/>
  <c r="AE12" i="15"/>
  <c r="AC10" i="15"/>
  <c r="AC6" i="15"/>
  <c r="S25" i="15"/>
  <c r="S26" i="15" s="1"/>
  <c r="AF10" i="15"/>
  <c r="AF6" i="15"/>
  <c r="AH26" i="15"/>
  <c r="X26" i="15"/>
  <c r="AG12" i="15"/>
  <c r="AF12" i="15"/>
  <c r="AC35" i="15"/>
  <c r="AE10" i="15"/>
  <c r="AE6" i="15"/>
  <c r="AC37" i="15"/>
  <c r="AD10" i="15"/>
  <c r="AD35" i="15"/>
  <c r="J54" i="15"/>
  <c r="Q69" i="15"/>
  <c r="AD6" i="3"/>
  <c r="AH31" i="3"/>
  <c r="AE6" i="3"/>
  <c r="AF39" i="3"/>
  <c r="AI39" i="3"/>
  <c r="AH21" i="3"/>
  <c r="AE21" i="3"/>
  <c r="AD21" i="3"/>
  <c r="AD39" i="3"/>
  <c r="AJ39" i="3"/>
  <c r="AI21" i="3"/>
  <c r="AI25" i="3" s="1"/>
  <c r="AF21" i="3"/>
  <c r="AF25" i="3" s="1"/>
  <c r="AC21" i="3"/>
  <c r="AE39" i="3"/>
  <c r="AC39" i="3"/>
  <c r="AJ21" i="3"/>
  <c r="AG21" i="3"/>
  <c r="AH39" i="3"/>
  <c r="T25" i="3"/>
  <c r="T43" i="3" s="1"/>
  <c r="W17" i="3"/>
  <c r="AF12" i="3"/>
  <c r="P16" i="3"/>
  <c r="P42" i="3" s="1"/>
  <c r="AJ12" i="3"/>
  <c r="AJ16" i="3" s="1"/>
  <c r="AJ17" i="3" s="1"/>
  <c r="AD12" i="3"/>
  <c r="AD37" i="3"/>
  <c r="AE37" i="3"/>
  <c r="AG37" i="3"/>
  <c r="AJ37" i="3"/>
  <c r="AC37" i="3"/>
  <c r="AE12" i="3"/>
  <c r="AH12" i="3"/>
  <c r="AH16" i="3" s="1"/>
  <c r="AI12" i="3"/>
  <c r="AI16" i="3" s="1"/>
  <c r="AI17" i="3" s="1"/>
  <c r="AD69" i="16"/>
  <c r="F42" i="16"/>
  <c r="I54" i="16"/>
  <c r="X43" i="16"/>
  <c r="Z69" i="16" s="1"/>
  <c r="X26" i="16"/>
  <c r="V43" i="16"/>
  <c r="V54" i="16" s="1"/>
  <c r="V26" i="16"/>
  <c r="D42" i="16"/>
  <c r="D17" i="16"/>
  <c r="Z43" i="16"/>
  <c r="AC69" i="16" s="1"/>
  <c r="Z26" i="16"/>
  <c r="P16" i="16"/>
  <c r="AH42" i="16"/>
  <c r="AH17" i="16"/>
  <c r="AJ26" i="16"/>
  <c r="AJ43" i="16"/>
  <c r="Q42" i="16"/>
  <c r="Q17" i="16"/>
  <c r="S26" i="16"/>
  <c r="S43" i="16"/>
  <c r="Y26" i="16"/>
  <c r="Y43" i="16"/>
  <c r="AI17" i="16"/>
  <c r="AI42" i="16"/>
  <c r="AI54" i="16" s="1"/>
  <c r="AJ17" i="16"/>
  <c r="AJ42" i="16"/>
  <c r="R17" i="16"/>
  <c r="R42" i="16"/>
  <c r="W26" i="16"/>
  <c r="W43" i="16"/>
  <c r="W54" i="16" s="1"/>
  <c r="L69" i="16"/>
  <c r="J54" i="16"/>
  <c r="U43" i="16"/>
  <c r="U26" i="16"/>
  <c r="AD25" i="16"/>
  <c r="T16" i="16"/>
  <c r="AH43" i="16"/>
  <c r="AH26" i="16"/>
  <c r="AF6" i="16"/>
  <c r="AF16" i="16" s="1"/>
  <c r="AH31" i="16"/>
  <c r="AD6" i="16"/>
  <c r="AD16" i="16" s="1"/>
  <c r="AC6" i="16"/>
  <c r="AC16" i="16" s="1"/>
  <c r="AG6" i="16"/>
  <c r="AG16" i="16" s="1"/>
  <c r="AB13" i="16"/>
  <c r="AE6" i="16"/>
  <c r="AE16" i="16" s="1"/>
  <c r="M69" i="16"/>
  <c r="AC12" i="15"/>
  <c r="AI37" i="15"/>
  <c r="AF37" i="15"/>
  <c r="AD37" i="15"/>
  <c r="V54" i="15"/>
  <c r="C17" i="15"/>
  <c r="I69" i="15"/>
  <c r="AB13" i="15"/>
  <c r="Q16" i="15"/>
  <c r="Q17" i="15" s="1"/>
  <c r="F42" i="15"/>
  <c r="H69" i="15" s="1"/>
  <c r="N54" i="15"/>
  <c r="U17" i="15"/>
  <c r="Y17" i="15"/>
  <c r="AE37" i="15"/>
  <c r="AD12" i="15"/>
  <c r="AH12" i="15"/>
  <c r="V17" i="15"/>
  <c r="Z17" i="15"/>
  <c r="AD20" i="3"/>
  <c r="S16" i="3"/>
  <c r="S42" i="3" s="1"/>
  <c r="AG11" i="3"/>
  <c r="T16" i="3"/>
  <c r="T42" i="3" s="1"/>
  <c r="AG38" i="3"/>
  <c r="AE20" i="3"/>
  <c r="AB22" i="3"/>
  <c r="AE38" i="3"/>
  <c r="AD38" i="3"/>
  <c r="AC20" i="3"/>
  <c r="AC38" i="3"/>
  <c r="AG20" i="3"/>
  <c r="AF38" i="3"/>
  <c r="AH38" i="3"/>
  <c r="AF8" i="3"/>
  <c r="AG8" i="3"/>
  <c r="AD11" i="3"/>
  <c r="AH36" i="3"/>
  <c r="AF11" i="3"/>
  <c r="AE11" i="3"/>
  <c r="R16" i="3"/>
  <c r="R42" i="3" s="1"/>
  <c r="AH35" i="3"/>
  <c r="AD10" i="3"/>
  <c r="AD35" i="3"/>
  <c r="AE10" i="3"/>
  <c r="AG10" i="3"/>
  <c r="AC35" i="3"/>
  <c r="AC10" i="3"/>
  <c r="Y42" i="3"/>
  <c r="Q16" i="3"/>
  <c r="Q17" i="3" s="1"/>
  <c r="AI37" i="3"/>
  <c r="AH37" i="3"/>
  <c r="AB13" i="3"/>
  <c r="AG12" i="3"/>
  <c r="AD8" i="3"/>
  <c r="AC8" i="3"/>
  <c r="AE8" i="3"/>
  <c r="W43" i="15"/>
  <c r="W26" i="15"/>
  <c r="P43" i="15"/>
  <c r="P26" i="15"/>
  <c r="W42" i="15"/>
  <c r="W17" i="15"/>
  <c r="Z69" i="15"/>
  <c r="L69" i="15"/>
  <c r="X69" i="15"/>
  <c r="AC69" i="15"/>
  <c r="N69" i="15"/>
  <c r="AA69" i="15"/>
  <c r="AG11" i="15"/>
  <c r="AC11" i="15"/>
  <c r="AF11" i="15"/>
  <c r="AH36" i="15"/>
  <c r="AE11" i="15"/>
  <c r="AD11" i="15"/>
  <c r="AA42" i="15"/>
  <c r="AA17" i="15"/>
  <c r="R16" i="15"/>
  <c r="T16" i="15"/>
  <c r="S16" i="15"/>
  <c r="AJ26" i="15"/>
  <c r="AG38" i="15"/>
  <c r="AC38" i="15"/>
  <c r="AF38" i="15"/>
  <c r="AE38" i="15"/>
  <c r="AH38" i="15"/>
  <c r="AG20" i="15"/>
  <c r="AG25" i="15" s="1"/>
  <c r="AC20" i="15"/>
  <c r="AC25" i="15" s="1"/>
  <c r="AD38" i="15"/>
  <c r="AF20" i="15"/>
  <c r="AF25" i="15" s="1"/>
  <c r="AB22" i="15"/>
  <c r="AE20" i="15"/>
  <c r="AE25" i="15" s="1"/>
  <c r="AD20" i="15"/>
  <c r="AD25" i="15" s="1"/>
  <c r="AI42" i="15"/>
  <c r="AI17" i="15"/>
  <c r="P16" i="15"/>
  <c r="AJ17" i="15"/>
  <c r="AH34" i="15"/>
  <c r="AG34" i="15"/>
  <c r="AF34" i="15"/>
  <c r="AG9" i="15"/>
  <c r="AC9" i="15"/>
  <c r="AF9" i="15"/>
  <c r="AE9" i="15"/>
  <c r="AD9" i="15"/>
  <c r="AG7" i="15"/>
  <c r="AC7" i="15"/>
  <c r="AF7" i="15"/>
  <c r="AE7" i="15"/>
  <c r="AD7" i="15"/>
  <c r="AA43" i="15"/>
  <c r="AA26" i="15"/>
  <c r="Y54" i="15"/>
  <c r="W69" i="15"/>
  <c r="J69" i="15"/>
  <c r="F69" i="15"/>
  <c r="S26" i="3"/>
  <c r="S43" i="3"/>
  <c r="W43" i="3"/>
  <c r="X42" i="3"/>
  <c r="U42" i="3"/>
  <c r="P26" i="3"/>
  <c r="Q26" i="3"/>
  <c r="F17" i="3"/>
  <c r="Z26" i="3"/>
  <c r="Z43" i="3"/>
  <c r="R26" i="3"/>
  <c r="Z17" i="3"/>
  <c r="G26" i="3"/>
  <c r="G43" i="3"/>
  <c r="C26" i="3"/>
  <c r="C43" i="3"/>
  <c r="E26" i="3"/>
  <c r="E43" i="3"/>
  <c r="F26" i="3"/>
  <c r="F43" i="3"/>
  <c r="D26" i="3"/>
  <c r="D43" i="3"/>
  <c r="D17" i="3"/>
  <c r="D42" i="3"/>
  <c r="G17" i="3"/>
  <c r="G42" i="3"/>
  <c r="C17" i="3"/>
  <c r="C42" i="3"/>
  <c r="E69" i="3" s="1"/>
  <c r="E17" i="3"/>
  <c r="E42" i="3"/>
  <c r="AA26" i="9"/>
  <c r="L26" i="9"/>
  <c r="L27" i="9" s="1"/>
  <c r="V35" i="9"/>
  <c r="V36" i="9" s="1"/>
  <c r="V26" i="9"/>
  <c r="V27" i="9" s="1"/>
  <c r="AJ67" i="15" l="1"/>
  <c r="AJ67" i="3"/>
  <c r="AF26" i="16"/>
  <c r="P26" i="16"/>
  <c r="S17" i="16"/>
  <c r="AE25" i="3"/>
  <c r="AE43" i="3" s="1"/>
  <c r="AG25" i="3"/>
  <c r="AG43" i="3" s="1"/>
  <c r="Q26" i="15"/>
  <c r="S43" i="15"/>
  <c r="T26" i="15"/>
  <c r="R26" i="15"/>
  <c r="AC25" i="3"/>
  <c r="AC43" i="3" s="1"/>
  <c r="H69" i="16"/>
  <c r="Q26" i="16"/>
  <c r="P17" i="3"/>
  <c r="AD25" i="3"/>
  <c r="AD43" i="3" s="1"/>
  <c r="R26" i="16"/>
  <c r="S69" i="16"/>
  <c r="AC43" i="16"/>
  <c r="Y69" i="15"/>
  <c r="AF26" i="3"/>
  <c r="AF43" i="3"/>
  <c r="AH25" i="3"/>
  <c r="AH43" i="3" s="1"/>
  <c r="AJ25" i="3"/>
  <c r="AJ43" i="3" s="1"/>
  <c r="T26" i="3"/>
  <c r="AI26" i="3"/>
  <c r="AI43" i="3"/>
  <c r="AI42" i="3"/>
  <c r="T17" i="3"/>
  <c r="AJ42" i="3"/>
  <c r="AH17" i="3"/>
  <c r="AH42" i="3"/>
  <c r="X69" i="16"/>
  <c r="AJ54" i="16"/>
  <c r="AJ69" i="16"/>
  <c r="AD17" i="16"/>
  <c r="AD42" i="16"/>
  <c r="Y69" i="16"/>
  <c r="AG42" i="16"/>
  <c r="AG17" i="16"/>
  <c r="T42" i="16"/>
  <c r="T17" i="16"/>
  <c r="AD43" i="16"/>
  <c r="AD26" i="16"/>
  <c r="P42" i="16"/>
  <c r="P17" i="16"/>
  <c r="AE17" i="16"/>
  <c r="AE42" i="16"/>
  <c r="AC42" i="16"/>
  <c r="AC17" i="16"/>
  <c r="AF42" i="16"/>
  <c r="AH69" i="16" s="1"/>
  <c r="AF17" i="16"/>
  <c r="W69" i="16"/>
  <c r="T69" i="16"/>
  <c r="AA69" i="16"/>
  <c r="Y54" i="16"/>
  <c r="AE43" i="16"/>
  <c r="AE26" i="16"/>
  <c r="AG43" i="16"/>
  <c r="AG26" i="16"/>
  <c r="F69" i="16"/>
  <c r="U69" i="16"/>
  <c r="AC16" i="15"/>
  <c r="AC42" i="15" s="1"/>
  <c r="W54" i="15"/>
  <c r="AI54" i="15"/>
  <c r="Q42" i="15"/>
  <c r="AG16" i="15"/>
  <c r="AG17" i="15" s="1"/>
  <c r="AE16" i="15"/>
  <c r="AE42" i="15" s="1"/>
  <c r="AF16" i="15"/>
  <c r="AF17" i="15" s="1"/>
  <c r="AD16" i="15"/>
  <c r="AD42" i="15" s="1"/>
  <c r="AH16" i="15"/>
  <c r="AH42" i="15" s="1"/>
  <c r="AJ54" i="15"/>
  <c r="AA54" i="15"/>
  <c r="AF16" i="3"/>
  <c r="AF17" i="3" s="1"/>
  <c r="S17" i="3"/>
  <c r="AE16" i="3"/>
  <c r="AE42" i="3" s="1"/>
  <c r="AG16" i="3"/>
  <c r="AG17" i="3" s="1"/>
  <c r="AD16" i="3"/>
  <c r="AD42" i="3" s="1"/>
  <c r="R17" i="3"/>
  <c r="AC16" i="3"/>
  <c r="AC42" i="3" s="1"/>
  <c r="Q42" i="3"/>
  <c r="F69" i="3"/>
  <c r="AF43" i="15"/>
  <c r="AF26" i="15"/>
  <c r="T42" i="15"/>
  <c r="T17" i="15"/>
  <c r="AD43" i="15"/>
  <c r="AD26" i="15"/>
  <c r="R42" i="15"/>
  <c r="R17" i="15"/>
  <c r="AD69" i="15"/>
  <c r="AE43" i="15"/>
  <c r="AE26" i="15"/>
  <c r="AC43" i="15"/>
  <c r="AC26" i="15"/>
  <c r="P42" i="15"/>
  <c r="P17" i="15"/>
  <c r="AG43" i="15"/>
  <c r="AG26" i="15"/>
  <c r="S42" i="15"/>
  <c r="S17" i="15"/>
  <c r="J69" i="3"/>
  <c r="K69" i="3"/>
  <c r="L69" i="3"/>
  <c r="M69" i="3"/>
  <c r="N69" i="3"/>
  <c r="P69" i="3"/>
  <c r="Q69" i="3"/>
  <c r="R69" i="3"/>
  <c r="T69" i="3"/>
  <c r="U69" i="3"/>
  <c r="V69" i="3"/>
  <c r="W69" i="3"/>
  <c r="X69" i="3"/>
  <c r="Y69" i="3"/>
  <c r="Z69" i="3"/>
  <c r="AA69" i="3"/>
  <c r="AC69" i="3"/>
  <c r="AD69" i="3"/>
  <c r="D69" i="3"/>
  <c r="C67" i="3"/>
  <c r="J67" i="3"/>
  <c r="L67" i="3"/>
  <c r="M67" i="3"/>
  <c r="N67" i="3"/>
  <c r="W67" i="3"/>
  <c r="Y67" i="3"/>
  <c r="Z67" i="3"/>
  <c r="AA67" i="3"/>
  <c r="H78" i="11"/>
  <c r="H77" i="11"/>
  <c r="C79" i="11"/>
  <c r="B79" i="11"/>
  <c r="C76" i="11"/>
  <c r="B76" i="11"/>
  <c r="F79" i="11"/>
  <c r="E79" i="11"/>
  <c r="D79" i="11"/>
  <c r="F76" i="11"/>
  <c r="E76" i="11"/>
  <c r="D76" i="11"/>
  <c r="D51" i="11"/>
  <c r="C51" i="11"/>
  <c r="B51" i="11"/>
  <c r="F65" i="11"/>
  <c r="E65" i="11"/>
  <c r="D65" i="11"/>
  <c r="H64" i="11"/>
  <c r="H63" i="11"/>
  <c r="F62" i="11"/>
  <c r="E62" i="11"/>
  <c r="D62" i="11"/>
  <c r="D48" i="11"/>
  <c r="C48" i="11"/>
  <c r="H50" i="11"/>
  <c r="H49" i="11"/>
  <c r="C23" i="11"/>
  <c r="D23" i="11"/>
  <c r="E23" i="11"/>
  <c r="F23" i="11"/>
  <c r="G23" i="11"/>
  <c r="B23" i="11"/>
  <c r="H21" i="11"/>
  <c r="H22" i="11"/>
  <c r="H20" i="11"/>
  <c r="R33" i="9"/>
  <c r="Q12" i="9"/>
  <c r="Q11" i="9"/>
  <c r="G12" i="9"/>
  <c r="G23" i="9" s="1"/>
  <c r="G11" i="9"/>
  <c r="B12" i="9"/>
  <c r="B24" i="9" s="1"/>
  <c r="B11" i="9"/>
  <c r="AC26" i="3" l="1"/>
  <c r="AE26" i="3"/>
  <c r="B70" i="3"/>
  <c r="C5" i="7" s="1"/>
  <c r="AG26" i="3"/>
  <c r="AJ69" i="3"/>
  <c r="AH26" i="3"/>
  <c r="AD26" i="3"/>
  <c r="AE69" i="16"/>
  <c r="AH17" i="15"/>
  <c r="V54" i="3"/>
  <c r="AJ54" i="3"/>
  <c r="L54" i="3"/>
  <c r="AI54" i="3"/>
  <c r="AA54" i="3"/>
  <c r="W54" i="3"/>
  <c r="N54" i="3"/>
  <c r="J54" i="3"/>
  <c r="Y54" i="3"/>
  <c r="AJ26" i="3"/>
  <c r="AG69" i="16"/>
  <c r="R69" i="16"/>
  <c r="V69" i="16"/>
  <c r="AF69" i="16"/>
  <c r="AI69" i="16"/>
  <c r="AC17" i="15"/>
  <c r="AF42" i="15"/>
  <c r="AH69" i="15" s="1"/>
  <c r="AG42" i="15"/>
  <c r="AE17" i="15"/>
  <c r="S69" i="15"/>
  <c r="AD17" i="15"/>
  <c r="AJ69" i="15"/>
  <c r="AE17" i="3"/>
  <c r="AF42" i="3"/>
  <c r="AH69" i="3" s="1"/>
  <c r="AF69" i="3"/>
  <c r="AD17" i="3"/>
  <c r="AG42" i="3"/>
  <c r="AI69" i="3" s="1"/>
  <c r="AC17" i="3"/>
  <c r="S69" i="3"/>
  <c r="AG69" i="3"/>
  <c r="AE69" i="3"/>
  <c r="AE69" i="15"/>
  <c r="AF69" i="15"/>
  <c r="U69" i="15"/>
  <c r="R69" i="15"/>
  <c r="T69" i="15"/>
  <c r="V69" i="15"/>
  <c r="AG69" i="15"/>
  <c r="I54" i="3"/>
  <c r="H76" i="11"/>
  <c r="H79" i="11"/>
  <c r="H62" i="11"/>
  <c r="H65" i="11"/>
  <c r="H48" i="11"/>
  <c r="H51" i="11"/>
  <c r="H23" i="11"/>
  <c r="H24" i="11" s="1"/>
  <c r="B35" i="9"/>
  <c r="B36" i="9" s="1"/>
  <c r="G35" i="9"/>
  <c r="G36" i="9" s="1"/>
  <c r="Q31" i="9"/>
  <c r="Q32" i="9"/>
  <c r="Q30" i="9"/>
  <c r="Q33" i="9"/>
  <c r="Q16" i="9"/>
  <c r="G24" i="9"/>
  <c r="Q24" i="9"/>
  <c r="Q18" i="9"/>
  <c r="Q19" i="9"/>
  <c r="Q20" i="9"/>
  <c r="Q21" i="9"/>
  <c r="Q15" i="9"/>
  <c r="Q22" i="9"/>
  <c r="Q17" i="9"/>
  <c r="G20" i="9"/>
  <c r="G21" i="9"/>
  <c r="G22" i="9"/>
  <c r="B21" i="9"/>
  <c r="B15" i="9"/>
  <c r="B22" i="9"/>
  <c r="B17" i="9"/>
  <c r="B23" i="9"/>
  <c r="B20" i="9"/>
  <c r="M54" i="15" l="1"/>
  <c r="M54" i="16"/>
  <c r="AI69" i="15"/>
  <c r="G69" i="3"/>
  <c r="H69" i="3"/>
  <c r="I69" i="3"/>
  <c r="H80" i="11"/>
  <c r="H66" i="11"/>
  <c r="H52" i="11"/>
  <c r="Q35" i="9"/>
  <c r="Q36" i="9" s="1"/>
  <c r="Q26" i="9"/>
  <c r="Q27" i="9" s="1"/>
  <c r="G26" i="9"/>
  <c r="G27" i="9" s="1"/>
  <c r="B26" i="9"/>
  <c r="Z54" i="15" l="1"/>
  <c r="B27" i="9"/>
  <c r="G39" i="11"/>
  <c r="G42" i="11" s="1"/>
  <c r="C39" i="11"/>
  <c r="C42" i="11" s="1"/>
  <c r="D11" i="11"/>
  <c r="D14" i="11" s="1"/>
  <c r="F39" i="11"/>
  <c r="F42" i="11" s="1"/>
  <c r="C11" i="11"/>
  <c r="C14" i="11" s="1"/>
  <c r="E11" i="11"/>
  <c r="E14" i="11" s="1"/>
  <c r="E39" i="11"/>
  <c r="E42" i="11" s="1"/>
  <c r="F11" i="11"/>
  <c r="F14" i="11" s="1"/>
  <c r="B11" i="11"/>
  <c r="B14" i="11" s="1"/>
  <c r="D39" i="11"/>
  <c r="D42" i="11" s="1"/>
  <c r="G25" i="11"/>
  <c r="G28" i="11" s="1"/>
  <c r="C25" i="11"/>
  <c r="C28" i="11" s="1"/>
  <c r="F25" i="11"/>
  <c r="F28" i="11" s="1"/>
  <c r="B25" i="11"/>
  <c r="B28" i="11" s="1"/>
  <c r="E25" i="11"/>
  <c r="E28" i="11" s="1"/>
  <c r="D25" i="11"/>
  <c r="D28" i="11" s="1"/>
  <c r="F67" i="11"/>
  <c r="F70" i="11" s="1"/>
  <c r="E81" i="11"/>
  <c r="E84" i="11" s="1"/>
  <c r="D53" i="11"/>
  <c r="D56" i="11" s="1"/>
  <c r="B81" i="11"/>
  <c r="B84" i="11" s="1"/>
  <c r="D81" i="11"/>
  <c r="D84" i="11" s="1"/>
  <c r="D67" i="11"/>
  <c r="D70" i="11" s="1"/>
  <c r="F81" i="11"/>
  <c r="F84" i="11" s="1"/>
  <c r="B53" i="11"/>
  <c r="B56" i="11" s="1"/>
  <c r="C81" i="11"/>
  <c r="C84" i="11" s="1"/>
  <c r="E67" i="11"/>
  <c r="E70" i="11" s="1"/>
  <c r="C53" i="11"/>
  <c r="C56" i="11" s="1"/>
  <c r="AD36" i="16" l="1"/>
  <c r="D36" i="16"/>
  <c r="D36" i="3"/>
  <c r="D36" i="15"/>
  <c r="Q36" i="3"/>
  <c r="Q36" i="15"/>
  <c r="Q36" i="16"/>
  <c r="AD36" i="15"/>
  <c r="AD36" i="3"/>
  <c r="E36" i="3"/>
  <c r="E36" i="15"/>
  <c r="E36" i="16"/>
  <c r="AE36" i="16"/>
  <c r="R36" i="3"/>
  <c r="R36" i="16"/>
  <c r="R36" i="15"/>
  <c r="AE36" i="3"/>
  <c r="AE36" i="15"/>
  <c r="C36" i="16"/>
  <c r="C36" i="3"/>
  <c r="C36" i="15"/>
  <c r="AC36" i="16"/>
  <c r="P36" i="16"/>
  <c r="P36" i="3"/>
  <c r="P36" i="15"/>
  <c r="AC36" i="3"/>
  <c r="AC36" i="15"/>
  <c r="G36" i="16"/>
  <c r="T36" i="16"/>
  <c r="AG36" i="16"/>
  <c r="G36" i="3"/>
  <c r="G36" i="15"/>
  <c r="T36" i="15"/>
  <c r="T36" i="3"/>
  <c r="AG36" i="3"/>
  <c r="AG36" i="15"/>
  <c r="F36" i="15"/>
  <c r="F36" i="16"/>
  <c r="F36" i="3"/>
  <c r="AF36" i="16"/>
  <c r="S36" i="16"/>
  <c r="S36" i="15"/>
  <c r="S36" i="3"/>
  <c r="AF36" i="3"/>
  <c r="AF36" i="15"/>
  <c r="R35" i="16"/>
  <c r="E35" i="3"/>
  <c r="E35" i="15"/>
  <c r="E35" i="16"/>
  <c r="AE35" i="16"/>
  <c r="R35" i="3"/>
  <c r="R35" i="15"/>
  <c r="AE35" i="3"/>
  <c r="AE35" i="15"/>
  <c r="S35" i="16"/>
  <c r="AF35" i="16"/>
  <c r="F35" i="15"/>
  <c r="F35" i="16"/>
  <c r="F35" i="3"/>
  <c r="S35" i="3"/>
  <c r="AF35" i="15"/>
  <c r="S35" i="15"/>
  <c r="AF35" i="3"/>
  <c r="G35" i="15"/>
  <c r="T35" i="16"/>
  <c r="G35" i="3"/>
  <c r="G35" i="16"/>
  <c r="T35" i="3"/>
  <c r="AG35" i="16"/>
  <c r="T35" i="15"/>
  <c r="AG35" i="3"/>
  <c r="AG35" i="15"/>
  <c r="C34" i="15"/>
  <c r="P34" i="3"/>
  <c r="C34" i="3"/>
  <c r="C34" i="16"/>
  <c r="P34" i="16"/>
  <c r="P34" i="15"/>
  <c r="AC34" i="16"/>
  <c r="AC34" i="3"/>
  <c r="AC34" i="15"/>
  <c r="D34" i="16"/>
  <c r="Q34" i="16"/>
  <c r="D34" i="3"/>
  <c r="D34" i="15"/>
  <c r="Q34" i="3"/>
  <c r="AD34" i="16"/>
  <c r="AD34" i="3"/>
  <c r="Q34" i="15"/>
  <c r="AD34" i="15"/>
  <c r="R34" i="3"/>
  <c r="E34" i="16"/>
  <c r="E34" i="3"/>
  <c r="R34" i="16"/>
  <c r="E34" i="15"/>
  <c r="AE34" i="16"/>
  <c r="AE34" i="3"/>
  <c r="R34" i="15"/>
  <c r="AE34" i="15"/>
  <c r="T33" i="16"/>
  <c r="AG33" i="16"/>
  <c r="G33" i="16"/>
  <c r="G33" i="3"/>
  <c r="G33" i="15"/>
  <c r="T33" i="3"/>
  <c r="AG33" i="15"/>
  <c r="T33" i="15"/>
  <c r="AG33" i="3"/>
  <c r="R33" i="16"/>
  <c r="E33" i="3"/>
  <c r="AE33" i="16"/>
  <c r="E33" i="16"/>
  <c r="E33" i="15"/>
  <c r="R33" i="3"/>
  <c r="R33" i="15"/>
  <c r="AE33" i="15"/>
  <c r="AE33" i="3"/>
  <c r="D33" i="3"/>
  <c r="AD33" i="16"/>
  <c r="D33" i="16"/>
  <c r="D33" i="15"/>
  <c r="Q33" i="16"/>
  <c r="AD33" i="15"/>
  <c r="Q33" i="15"/>
  <c r="Q33" i="3"/>
  <c r="AD33" i="3"/>
  <c r="AF33" i="16"/>
  <c r="F33" i="16"/>
  <c r="F33" i="15"/>
  <c r="S33" i="16"/>
  <c r="F33" i="3"/>
  <c r="S33" i="3"/>
  <c r="S33" i="15"/>
  <c r="AF33" i="15"/>
  <c r="AF33" i="3"/>
  <c r="AH33" i="16"/>
  <c r="H33" i="16"/>
  <c r="H33" i="15"/>
  <c r="H33" i="3"/>
  <c r="AH33" i="15"/>
  <c r="U33" i="15"/>
  <c r="U33" i="16"/>
  <c r="U33" i="3"/>
  <c r="AH33" i="3"/>
  <c r="R32" i="16"/>
  <c r="E32" i="15"/>
  <c r="R32" i="3"/>
  <c r="AE32" i="16"/>
  <c r="E32" i="16"/>
  <c r="E32" i="3"/>
  <c r="AE32" i="3"/>
  <c r="R32" i="15"/>
  <c r="AE32" i="15"/>
  <c r="C32" i="3"/>
  <c r="C32" i="16"/>
  <c r="P32" i="16"/>
  <c r="C32" i="15"/>
  <c r="P32" i="3"/>
  <c r="AC32" i="16"/>
  <c r="AC32" i="3"/>
  <c r="P32" i="15"/>
  <c r="AC32" i="15"/>
  <c r="G32" i="3"/>
  <c r="AG32" i="16"/>
  <c r="G32" i="16"/>
  <c r="T32" i="16"/>
  <c r="G32" i="15"/>
  <c r="T32" i="3"/>
  <c r="AG32" i="3"/>
  <c r="T32" i="15"/>
  <c r="AG32" i="15"/>
  <c r="Q32" i="16"/>
  <c r="D32" i="15"/>
  <c r="Q32" i="3"/>
  <c r="AD32" i="16"/>
  <c r="D32" i="3"/>
  <c r="D32" i="16"/>
  <c r="AD32" i="3"/>
  <c r="Q32" i="15"/>
  <c r="AD32" i="15"/>
  <c r="AF32" i="16"/>
  <c r="F32" i="16"/>
  <c r="S32" i="16"/>
  <c r="F32" i="3"/>
  <c r="S32" i="3"/>
  <c r="F32" i="15"/>
  <c r="S32" i="15"/>
  <c r="AF32" i="3"/>
  <c r="AF32" i="15"/>
  <c r="U32" i="16"/>
  <c r="H32" i="15"/>
  <c r="H32" i="16"/>
  <c r="H32" i="3"/>
  <c r="AH32" i="16"/>
  <c r="U32" i="3"/>
  <c r="AH32" i="3"/>
  <c r="U32" i="15"/>
  <c r="AH32" i="15"/>
  <c r="G31" i="16"/>
  <c r="G31" i="3"/>
  <c r="G54" i="3" s="1"/>
  <c r="G31" i="15"/>
  <c r="T31" i="15"/>
  <c r="T31" i="3"/>
  <c r="T31" i="16"/>
  <c r="AG31" i="3"/>
  <c r="AG31" i="15"/>
  <c r="AG31" i="16"/>
  <c r="F31" i="15"/>
  <c r="F31" i="3"/>
  <c r="F31" i="16"/>
  <c r="S31" i="16"/>
  <c r="S31" i="15"/>
  <c r="S31" i="3"/>
  <c r="AF31" i="15"/>
  <c r="AF31" i="16"/>
  <c r="AF31" i="3"/>
  <c r="D31" i="16"/>
  <c r="D31" i="3"/>
  <c r="D31" i="15"/>
  <c r="Q31" i="16"/>
  <c r="Q31" i="3"/>
  <c r="Q31" i="15"/>
  <c r="AD31" i="15"/>
  <c r="AD31" i="3"/>
  <c r="AD31" i="16"/>
  <c r="E31" i="3"/>
  <c r="E31" i="15"/>
  <c r="E31" i="16"/>
  <c r="R31" i="16"/>
  <c r="R31" i="3"/>
  <c r="R31" i="15"/>
  <c r="AE31" i="15"/>
  <c r="AE31" i="3"/>
  <c r="AE31" i="16"/>
  <c r="C31" i="3"/>
  <c r="C31" i="16"/>
  <c r="C31" i="15"/>
  <c r="P31" i="15"/>
  <c r="P31" i="16"/>
  <c r="P31" i="3"/>
  <c r="AC31" i="3"/>
  <c r="AC31" i="15"/>
  <c r="AC31" i="16"/>
  <c r="H54" i="3"/>
  <c r="H70" i="11"/>
  <c r="H71" i="11" s="1"/>
  <c r="H42" i="11"/>
  <c r="H43" i="11" s="1"/>
  <c r="H14" i="11"/>
  <c r="H15" i="11" s="1"/>
  <c r="H28" i="11"/>
  <c r="H29" i="11" s="1"/>
  <c r="H56" i="11"/>
  <c r="H57" i="11" s="1"/>
  <c r="H84" i="11"/>
  <c r="H85" i="11" s="1"/>
  <c r="F54" i="3" l="1"/>
  <c r="I67" i="3"/>
  <c r="F67" i="3"/>
  <c r="H67" i="3"/>
  <c r="AI67" i="3"/>
  <c r="AH54" i="3"/>
  <c r="V67" i="3"/>
  <c r="U54" i="3"/>
  <c r="AI67" i="15"/>
  <c r="AH54" i="15"/>
  <c r="AI67" i="16"/>
  <c r="AH54" i="16"/>
  <c r="V67" i="16"/>
  <c r="U54" i="16"/>
  <c r="I67" i="16"/>
  <c r="H54" i="16"/>
  <c r="I67" i="15"/>
  <c r="H54" i="15"/>
  <c r="E67" i="3"/>
  <c r="G67" i="3"/>
  <c r="V67" i="15"/>
  <c r="U54" i="15"/>
  <c r="E67" i="15"/>
  <c r="D54" i="15"/>
  <c r="R67" i="15"/>
  <c r="Q54" i="15"/>
  <c r="G67" i="16"/>
  <c r="F54" i="16"/>
  <c r="U67" i="15"/>
  <c r="T54" i="15"/>
  <c r="AF67" i="3"/>
  <c r="AE54" i="3"/>
  <c r="AE67" i="16"/>
  <c r="AD54" i="16"/>
  <c r="R67" i="3"/>
  <c r="Q54" i="3"/>
  <c r="E67" i="16"/>
  <c r="D54" i="16"/>
  <c r="T67" i="3"/>
  <c r="S54" i="3"/>
  <c r="AH67" i="3"/>
  <c r="AG54" i="3"/>
  <c r="H67" i="15"/>
  <c r="G54" i="15"/>
  <c r="S67" i="15"/>
  <c r="R54" i="15"/>
  <c r="F67" i="15"/>
  <c r="E54" i="15"/>
  <c r="AE67" i="15"/>
  <c r="AD54" i="15"/>
  <c r="AG67" i="16"/>
  <c r="AF54" i="16"/>
  <c r="T67" i="16"/>
  <c r="S54" i="16"/>
  <c r="AH67" i="16"/>
  <c r="AG54" i="16"/>
  <c r="U67" i="3"/>
  <c r="T54" i="3"/>
  <c r="H67" i="16"/>
  <c r="G54" i="16"/>
  <c r="AF67" i="16"/>
  <c r="AE54" i="16"/>
  <c r="S67" i="3"/>
  <c r="R54" i="3"/>
  <c r="AG67" i="15"/>
  <c r="AF54" i="15"/>
  <c r="AH67" i="15"/>
  <c r="AG54" i="15"/>
  <c r="S67" i="16"/>
  <c r="R54" i="16"/>
  <c r="D54" i="3"/>
  <c r="AF67" i="15"/>
  <c r="AE54" i="15"/>
  <c r="F67" i="16"/>
  <c r="E54" i="16"/>
  <c r="AE67" i="3"/>
  <c r="AD54" i="3"/>
  <c r="R67" i="16"/>
  <c r="Q54" i="16"/>
  <c r="AG67" i="3"/>
  <c r="AF54" i="3"/>
  <c r="T67" i="15"/>
  <c r="S54" i="15"/>
  <c r="G67" i="15"/>
  <c r="F54" i="15"/>
  <c r="U67" i="16"/>
  <c r="T54" i="16"/>
  <c r="AD67" i="15"/>
  <c r="AC54" i="15"/>
  <c r="AD67" i="3"/>
  <c r="AC54" i="3"/>
  <c r="D67" i="15"/>
  <c r="C54" i="15"/>
  <c r="P54" i="3"/>
  <c r="Q67" i="3"/>
  <c r="D67" i="16"/>
  <c r="C54" i="16"/>
  <c r="Q67" i="15"/>
  <c r="P54" i="15"/>
  <c r="AD67" i="16"/>
  <c r="AC54" i="16"/>
  <c r="Q67" i="16"/>
  <c r="P54" i="16"/>
  <c r="D67" i="3"/>
  <c r="C54" i="3"/>
  <c r="Z54" i="16"/>
  <c r="E54" i="3"/>
  <c r="J56" i="15" l="1"/>
  <c r="D59" i="15" s="1"/>
  <c r="D68" i="15" s="1"/>
  <c r="J56" i="16"/>
  <c r="D59" i="16" s="1"/>
  <c r="D68" i="16" s="1"/>
  <c r="J56" i="3"/>
  <c r="K48" i="3" s="1"/>
  <c r="K67" i="3" s="1"/>
  <c r="G59" i="15" l="1"/>
  <c r="G68" i="15" s="1"/>
  <c r="K48" i="15"/>
  <c r="K54" i="15" s="1"/>
  <c r="W56" i="15" s="1"/>
  <c r="K48" i="16"/>
  <c r="K67" i="16" s="1"/>
  <c r="F60" i="15"/>
  <c r="F68" i="15" s="1"/>
  <c r="I60" i="15"/>
  <c r="I68" i="15" s="1"/>
  <c r="I60" i="16"/>
  <c r="I68" i="16" s="1"/>
  <c r="J59" i="15"/>
  <c r="J68" i="15" s="1"/>
  <c r="J59" i="16"/>
  <c r="J68" i="16" s="1"/>
  <c r="C60" i="15"/>
  <c r="C68" i="15" s="1"/>
  <c r="C70" i="15" s="1"/>
  <c r="D70" i="15" s="1"/>
  <c r="F60" i="16"/>
  <c r="F68" i="16" s="1"/>
  <c r="G59" i="16"/>
  <c r="G68" i="16" s="1"/>
  <c r="C60" i="16"/>
  <c r="C68" i="16" s="1"/>
  <c r="C70" i="16" s="1"/>
  <c r="D7" i="7" s="1"/>
  <c r="D59" i="3"/>
  <c r="D68" i="3" s="1"/>
  <c r="F60" i="3"/>
  <c r="F68" i="3" s="1"/>
  <c r="J59" i="3"/>
  <c r="J68" i="3" s="1"/>
  <c r="G59" i="3"/>
  <c r="G68" i="3" s="1"/>
  <c r="C60" i="3"/>
  <c r="C68" i="3" s="1"/>
  <c r="C70" i="3" s="1"/>
  <c r="D5" i="7" s="1"/>
  <c r="I60" i="3"/>
  <c r="I68" i="3" s="1"/>
  <c r="M54" i="3"/>
  <c r="K54" i="3"/>
  <c r="K67" i="15" l="1"/>
  <c r="K54" i="16"/>
  <c r="W56" i="16" s="1"/>
  <c r="M59" i="16" s="1"/>
  <c r="M68" i="16" s="1"/>
  <c r="D6" i="7"/>
  <c r="D70" i="16"/>
  <c r="E70" i="16" s="1"/>
  <c r="D70" i="3"/>
  <c r="E70" i="3" s="1"/>
  <c r="F5" i="7" s="1"/>
  <c r="S60" i="15"/>
  <c r="S68" i="15" s="1"/>
  <c r="W59" i="15"/>
  <c r="W68" i="15" s="1"/>
  <c r="X48" i="15"/>
  <c r="Q59" i="15"/>
  <c r="Q68" i="15" s="1"/>
  <c r="P60" i="15"/>
  <c r="P68" i="15" s="1"/>
  <c r="M59" i="15"/>
  <c r="M68" i="15" s="1"/>
  <c r="V60" i="15"/>
  <c r="V68" i="15" s="1"/>
  <c r="T59" i="15"/>
  <c r="T68" i="15" s="1"/>
  <c r="L60" i="15"/>
  <c r="L68" i="15" s="1"/>
  <c r="E70" i="15"/>
  <c r="E6" i="7"/>
  <c r="E5" i="7"/>
  <c r="W56" i="3"/>
  <c r="F70" i="3" l="1"/>
  <c r="G70" i="3" s="1"/>
  <c r="H70" i="3" s="1"/>
  <c r="I70" i="3" s="1"/>
  <c r="J70" i="3" s="1"/>
  <c r="K70" i="3" s="1"/>
  <c r="S60" i="16"/>
  <c r="S68" i="16" s="1"/>
  <c r="X48" i="16"/>
  <c r="X54" i="16" s="1"/>
  <c r="AJ56" i="16" s="1"/>
  <c r="V60" i="16"/>
  <c r="V68" i="16" s="1"/>
  <c r="Q59" i="16"/>
  <c r="Q68" i="16" s="1"/>
  <c r="L60" i="16"/>
  <c r="L68" i="16" s="1"/>
  <c r="P60" i="16"/>
  <c r="P68" i="16" s="1"/>
  <c r="W59" i="16"/>
  <c r="W68" i="16" s="1"/>
  <c r="T59" i="16"/>
  <c r="T68" i="16" s="1"/>
  <c r="E7" i="7"/>
  <c r="F70" i="15"/>
  <c r="F6" i="7"/>
  <c r="F70" i="16"/>
  <c r="F7" i="7"/>
  <c r="X67" i="15"/>
  <c r="X54" i="15"/>
  <c r="AJ56" i="15" s="1"/>
  <c r="W59" i="3"/>
  <c r="W68" i="3" s="1"/>
  <c r="S60" i="3"/>
  <c r="S68" i="3" s="1"/>
  <c r="T59" i="3"/>
  <c r="T68" i="3" s="1"/>
  <c r="V60" i="3"/>
  <c r="V68" i="3" s="1"/>
  <c r="L60" i="3"/>
  <c r="L68" i="3" s="1"/>
  <c r="Q59" i="3"/>
  <c r="Q68" i="3" s="1"/>
  <c r="P60" i="3"/>
  <c r="P68" i="3" s="1"/>
  <c r="M59" i="3"/>
  <c r="M68" i="3" s="1"/>
  <c r="G5" i="7"/>
  <c r="X48" i="3"/>
  <c r="X67" i="3" s="1"/>
  <c r="L70" i="3" l="1"/>
  <c r="X67" i="16"/>
  <c r="G7" i="7"/>
  <c r="G70" i="16"/>
  <c r="Z59" i="16"/>
  <c r="Z68" i="16" s="1"/>
  <c r="AC60" i="16"/>
  <c r="AC68" i="16" s="1"/>
  <c r="Y60" i="16"/>
  <c r="Y68" i="16" s="1"/>
  <c r="AJ59" i="16"/>
  <c r="AJ68" i="16" s="1"/>
  <c r="AI60" i="16"/>
  <c r="AI68" i="16" s="1"/>
  <c r="AG59" i="16"/>
  <c r="AG68" i="16" s="1"/>
  <c r="AD59" i="16"/>
  <c r="AD68" i="16" s="1"/>
  <c r="AF60" i="16"/>
  <c r="AF68" i="16" s="1"/>
  <c r="AG59" i="15"/>
  <c r="AG68" i="15" s="1"/>
  <c r="AC60" i="15"/>
  <c r="AC68" i="15" s="1"/>
  <c r="Z59" i="15"/>
  <c r="Z68" i="15" s="1"/>
  <c r="Y60" i="15"/>
  <c r="Y68" i="15" s="1"/>
  <c r="AI60" i="15"/>
  <c r="AI68" i="15" s="1"/>
  <c r="AD59" i="15"/>
  <c r="AD68" i="15" s="1"/>
  <c r="AJ59" i="15"/>
  <c r="AJ68" i="15" s="1"/>
  <c r="AF60" i="15"/>
  <c r="AF68" i="15" s="1"/>
  <c r="M70" i="3"/>
  <c r="N70" i="3" s="1"/>
  <c r="P70" i="3" s="1"/>
  <c r="Q70" i="3" s="1"/>
  <c r="R70" i="3" s="1"/>
  <c r="S70" i="3" s="1"/>
  <c r="T70" i="3" s="1"/>
  <c r="U70" i="3" s="1"/>
  <c r="V70" i="3" s="1"/>
  <c r="W70" i="3" s="1"/>
  <c r="X70" i="3" s="1"/>
  <c r="G70" i="15"/>
  <c r="G6" i="7"/>
  <c r="H5" i="7"/>
  <c r="Z54" i="3"/>
  <c r="X54" i="3"/>
  <c r="H70" i="15" l="1"/>
  <c r="H6" i="7"/>
  <c r="H70" i="16"/>
  <c r="H7" i="7"/>
  <c r="I5" i="7"/>
  <c r="AJ56" i="3"/>
  <c r="I7" i="7" l="1"/>
  <c r="I70" i="16"/>
  <c r="I6" i="7"/>
  <c r="I70" i="15"/>
  <c r="AJ59" i="3"/>
  <c r="AJ68" i="3" s="1"/>
  <c r="AI60" i="3"/>
  <c r="AI68" i="3" s="1"/>
  <c r="Y60" i="3"/>
  <c r="Y68" i="3" s="1"/>
  <c r="Y70" i="3" s="1"/>
  <c r="AG59" i="3"/>
  <c r="AG68" i="3" s="1"/>
  <c r="AF60" i="3"/>
  <c r="AF68" i="3" s="1"/>
  <c r="Z59" i="3"/>
  <c r="Z68" i="3" s="1"/>
  <c r="AD59" i="3"/>
  <c r="AD68" i="3" s="1"/>
  <c r="AC60" i="3"/>
  <c r="AC68" i="3" s="1"/>
  <c r="J5" i="7"/>
  <c r="J70" i="16" l="1"/>
  <c r="J7" i="7"/>
  <c r="J6" i="7"/>
  <c r="J70" i="15"/>
  <c r="Z70" i="3"/>
  <c r="AA70" i="3" s="1"/>
  <c r="AC70" i="3" s="1"/>
  <c r="AD70" i="3" s="1"/>
  <c r="AE70" i="3" s="1"/>
  <c r="AF70" i="3" s="1"/>
  <c r="AG70" i="3" s="1"/>
  <c r="AH70" i="3" s="1"/>
  <c r="AI70" i="3" s="1"/>
  <c r="AJ70" i="3" s="1"/>
  <c r="K5" i="7"/>
  <c r="K70" i="15" l="1"/>
  <c r="K6" i="7"/>
  <c r="K70" i="16"/>
  <c r="K7" i="7"/>
  <c r="L5" i="7"/>
  <c r="L7" i="7" l="1"/>
  <c r="L70" i="16"/>
  <c r="L70" i="15"/>
  <c r="L6" i="7"/>
  <c r="M5" i="7"/>
  <c r="M70" i="16" l="1"/>
  <c r="M7" i="7"/>
  <c r="M70" i="15"/>
  <c r="M6" i="7"/>
  <c r="N5" i="7"/>
  <c r="N6" i="7" l="1"/>
  <c r="N70" i="15"/>
  <c r="N70" i="16"/>
  <c r="N7" i="7"/>
  <c r="O5" i="7"/>
  <c r="P70" i="16" l="1"/>
  <c r="O7" i="7"/>
  <c r="O6" i="7"/>
  <c r="P70" i="15"/>
  <c r="P5" i="7"/>
  <c r="P6" i="7" l="1"/>
  <c r="Q70" i="15"/>
  <c r="Q70" i="16"/>
  <c r="P7" i="7"/>
  <c r="Q5" i="7"/>
  <c r="Q6" i="7" l="1"/>
  <c r="R70" i="15"/>
  <c r="R70" i="16"/>
  <c r="Q7" i="7"/>
  <c r="R5" i="7"/>
  <c r="S70" i="16" l="1"/>
  <c r="R7" i="7"/>
  <c r="S70" i="15"/>
  <c r="R6" i="7"/>
  <c r="S5" i="7"/>
  <c r="S6" i="7" l="1"/>
  <c r="T70" i="15"/>
  <c r="T70" i="16"/>
  <c r="S7" i="7"/>
  <c r="T5" i="7"/>
  <c r="U70" i="16" l="1"/>
  <c r="T7" i="7"/>
  <c r="T6" i="7"/>
  <c r="U70" i="15"/>
  <c r="U5" i="7"/>
  <c r="V70" i="15" l="1"/>
  <c r="U6" i="7"/>
  <c r="V70" i="16"/>
  <c r="U7" i="7"/>
  <c r="V5" i="7"/>
  <c r="W70" i="16" l="1"/>
  <c r="V7" i="7"/>
  <c r="W70" i="15"/>
  <c r="V6" i="7"/>
  <c r="W5" i="7"/>
  <c r="X70" i="15" l="1"/>
  <c r="W6" i="7"/>
  <c r="X70" i="16"/>
  <c r="W7" i="7"/>
  <c r="X5" i="7"/>
  <c r="Y70" i="16" l="1"/>
  <c r="X7" i="7"/>
  <c r="Y70" i="15"/>
  <c r="X6" i="7"/>
  <c r="Y5" i="7"/>
  <c r="Z70" i="15" l="1"/>
  <c r="Y6" i="7"/>
  <c r="Z70" i="16"/>
  <c r="Y7" i="7"/>
  <c r="Z5" i="7"/>
  <c r="Z7" i="7" l="1"/>
  <c r="AA70" i="16"/>
  <c r="Z6" i="7"/>
  <c r="AA70" i="15"/>
  <c r="AA5" i="7"/>
  <c r="AC70" i="15" l="1"/>
  <c r="AA6" i="7"/>
  <c r="AC70" i="16"/>
  <c r="AA7" i="7"/>
  <c r="AB5" i="7"/>
  <c r="AD70" i="15" l="1"/>
  <c r="AB6" i="7"/>
  <c r="AD70" i="16"/>
  <c r="AB7" i="7"/>
  <c r="AC5" i="7"/>
  <c r="AE70" i="15" l="1"/>
  <c r="AC6" i="7"/>
  <c r="AE70" i="16"/>
  <c r="AC7" i="7"/>
  <c r="AD5" i="7"/>
  <c r="AD6" i="7" l="1"/>
  <c r="AF70" i="15"/>
  <c r="AF70" i="16"/>
  <c r="AD7" i="7"/>
  <c r="AE5" i="7"/>
  <c r="AE6" i="7" l="1"/>
  <c r="AG70" i="15"/>
  <c r="AE7" i="7"/>
  <c r="AG70" i="16"/>
  <c r="AF5" i="7"/>
  <c r="AH70" i="15" l="1"/>
  <c r="AF6" i="7"/>
  <c r="AH70" i="16"/>
  <c r="AF7" i="7"/>
  <c r="AG5" i="7"/>
  <c r="AI70" i="15" l="1"/>
  <c r="AG6" i="7"/>
  <c r="AG7" i="7"/>
  <c r="AI70" i="16"/>
  <c r="AI5" i="7"/>
  <c r="AH5" i="7"/>
  <c r="AJ70" i="15" l="1"/>
  <c r="AI6" i="7" s="1"/>
  <c r="AH6" i="7"/>
  <c r="AJ70" i="16"/>
  <c r="AI7" i="7" s="1"/>
  <c r="AH7" i="7"/>
</calcChain>
</file>

<file path=xl/sharedStrings.xml><?xml version="1.0" encoding="utf-8"?>
<sst xmlns="http://schemas.openxmlformats.org/spreadsheetml/2006/main" count="528" uniqueCount="123">
  <si>
    <t>Liquidität</t>
  </si>
  <si>
    <t>Mitarbeiterkosten</t>
  </si>
  <si>
    <t>Verdienst pro Monat</t>
  </si>
  <si>
    <t>Abgaben pro Monat</t>
  </si>
  <si>
    <t>Krankenversicherung</t>
  </si>
  <si>
    <t>Betrag</t>
  </si>
  <si>
    <t>Info</t>
  </si>
  <si>
    <t>Rentenversicherung</t>
  </si>
  <si>
    <t>Umlage 1</t>
  </si>
  <si>
    <t>Umlage 2</t>
  </si>
  <si>
    <t>Insolvenzgeldumlage</t>
  </si>
  <si>
    <t>Pauschsteuer</t>
  </si>
  <si>
    <t>Gesamtkosten pro Monat</t>
  </si>
  <si>
    <t>Stundenlohn</t>
  </si>
  <si>
    <t>Kosten pro Stunde</t>
  </si>
  <si>
    <t>Minijob mit Verdienstgrenze</t>
  </si>
  <si>
    <t>Verdienst und Arbeitszeit</t>
  </si>
  <si>
    <t>Arbeitstage pro Monat</t>
  </si>
  <si>
    <t>Arbeitsstunden pro Monat</t>
  </si>
  <si>
    <t>max. 556 €</t>
  </si>
  <si>
    <t>keine</t>
  </si>
  <si>
    <t>Lohnsteuer</t>
  </si>
  <si>
    <t>Maximal 70 Arbeitstage pro Jahr und keine Berufsmäßigkeit</t>
  </si>
  <si>
    <t>Arbeitslosenversicherung</t>
  </si>
  <si>
    <t>Pflegeversicherung</t>
  </si>
  <si>
    <t>Solidaritätszuschlag</t>
  </si>
  <si>
    <t>Kirchensteuer</t>
  </si>
  <si>
    <t>Gesetzliche Unfallversicherung</t>
  </si>
  <si>
    <t>Zusatzbeitrag KV</t>
  </si>
  <si>
    <t>AN</t>
  </si>
  <si>
    <t>Abzüge Arbeitnehmer</t>
  </si>
  <si>
    <t>Sozialversicherung</t>
  </si>
  <si>
    <t>Nettolohn pro Monat</t>
  </si>
  <si>
    <t>Nettolohn pro Stunde</t>
  </si>
  <si>
    <t>Maximal 556€ Verdienst pro Monat</t>
  </si>
  <si>
    <t>Mitarbeitermodelle</t>
  </si>
  <si>
    <t>Mai</t>
  </si>
  <si>
    <t>Juni</t>
  </si>
  <si>
    <t>Juli</t>
  </si>
  <si>
    <t>August</t>
  </si>
  <si>
    <t>September</t>
  </si>
  <si>
    <t>Ausgezahlter Lohn</t>
  </si>
  <si>
    <t>Summe</t>
  </si>
  <si>
    <t>Effektiver Stundenlohn</t>
  </si>
  <si>
    <t>Oktober</t>
  </si>
  <si>
    <t>Gesamtkosten</t>
  </si>
  <si>
    <t>Kosten pro produktiver Stunde</t>
  </si>
  <si>
    <t>Arbeitstage</t>
  </si>
  <si>
    <t xml:space="preserve"> davon produktive Stunden</t>
  </si>
  <si>
    <t xml:space="preserve"> davon Fehlstunden (Urlaub, Krankheit, etc.)</t>
  </si>
  <si>
    <t>Gemeinkosten</t>
  </si>
  <si>
    <t>Geschäftsführer</t>
  </si>
  <si>
    <t>Buchführung</t>
  </si>
  <si>
    <t>Rettungsschwimmer</t>
  </si>
  <si>
    <t>Freibadsaison 2025</t>
  </si>
  <si>
    <t>Stundensatz</t>
  </si>
  <si>
    <t>Gesamtanzahl</t>
  </si>
  <si>
    <t>Minijob mit Verdienstgrenze und Überstunden</t>
  </si>
  <si>
    <t>Minijob mit Verdienstgrenze ohne Überstunden</t>
  </si>
  <si>
    <t>Kurzfristige Beschäftigung ab Mai</t>
  </si>
  <si>
    <t>Kurzfristige Beschäftigung ab Juli</t>
  </si>
  <si>
    <t>Kurzfristige Beschäftigung mix</t>
  </si>
  <si>
    <t>Verfügbare Stunden:</t>
  </si>
  <si>
    <t>Auslastung</t>
  </si>
  <si>
    <t>Einnahmen</t>
  </si>
  <si>
    <t>Rufbereitschaft</t>
  </si>
  <si>
    <t>Ausbildung und Ausrüstung</t>
  </si>
  <si>
    <t>Lohnkosten (inkl. Nebenkosten)</t>
  </si>
  <si>
    <t>Variable Kosten</t>
  </si>
  <si>
    <t>Stammkapital</t>
  </si>
  <si>
    <t>Einnahmen (2 Monate verzögert)</t>
  </si>
  <si>
    <t>Bestand</t>
  </si>
  <si>
    <t xml:space="preserve"> Vollzeit-Mitarbeiter Rettungsschwimmer</t>
  </si>
  <si>
    <t xml:space="preserve"> Vollzeit-Mitarbeiter Fachangestellter</t>
  </si>
  <si>
    <t>Kurzfristige Beschäftigung Rettungsschwimmer</t>
  </si>
  <si>
    <t>Kurzfristige Beschäftigung Fachangestellter</t>
  </si>
  <si>
    <t>monatliches Bruttogehalt 1200 Euro plus 300 Euro Aufwandspauschale</t>
  </si>
  <si>
    <t>Geschäftsführer-Gehaltsregelung:</t>
  </si>
  <si>
    <t>Fachangestellte</t>
  </si>
  <si>
    <t>RS Aushilfe fix</t>
  </si>
  <si>
    <t>RS Aushilfe flex 1</t>
  </si>
  <si>
    <t>RS Aushilfe flex 2</t>
  </si>
  <si>
    <t>RS Saisonkraft erste Hälfte</t>
  </si>
  <si>
    <t>RS Saisonkraft zweite Hälfte</t>
  </si>
  <si>
    <t>RS Saisonkraft komplett</t>
  </si>
  <si>
    <t>RS Vollzeit-Mitarbeiter</t>
  </si>
  <si>
    <t>FAB Saisonkraft komplett</t>
  </si>
  <si>
    <t>Monat</t>
  </si>
  <si>
    <t>FAB Vollzeit-Mitarbeiter</t>
  </si>
  <si>
    <t>Reguläre Vollzeit-Anstellung</t>
  </si>
  <si>
    <t>maximal 70 Tage</t>
  </si>
  <si>
    <t>Ausgelastete Stunden</t>
  </si>
  <si>
    <t>Ungenutzte Stunden</t>
  </si>
  <si>
    <t>Anzahl:</t>
  </si>
  <si>
    <t>Bäderaufsicht RS</t>
  </si>
  <si>
    <t>Bäderaufsicht FAB</t>
  </si>
  <si>
    <t>Wintersaison 2025/26</t>
  </si>
  <si>
    <t>Freibadsaison 2026</t>
  </si>
  <si>
    <t>Wintersaison 2026/27</t>
  </si>
  <si>
    <t>Freibadsaison 2027</t>
  </si>
  <si>
    <t>Wintersaison 2027/28</t>
  </si>
  <si>
    <t>Geschäftsführer-Gehalt</t>
  </si>
  <si>
    <t>Geschäftsführer-Tantieme</t>
  </si>
  <si>
    <t>Sonstige Kosten</t>
  </si>
  <si>
    <t>Steuern</t>
  </si>
  <si>
    <t>Körperschaftssteuer</t>
  </si>
  <si>
    <t>Gewerbesteuer</t>
  </si>
  <si>
    <t>Ergebnis 2025:</t>
  </si>
  <si>
    <t>Ergebnis 2026:</t>
  </si>
  <si>
    <t>Ergebnis 2027:</t>
  </si>
  <si>
    <t>Finanzplanung - Umsatz, Kosten und Liquidität</t>
  </si>
  <si>
    <t>Variante</t>
  </si>
  <si>
    <t>Rohertrag</t>
  </si>
  <si>
    <t>Steuern und Gewinnausschüttung</t>
  </si>
  <si>
    <t>Gewinnausschüttung</t>
  </si>
  <si>
    <t>Betriebsausgaben</t>
  </si>
  <si>
    <t>Externe Kosten (Lohnbuchhaltung, Mitarbeiter-App)</t>
  </si>
  <si>
    <t>Marketing &amp; Website</t>
  </si>
  <si>
    <t>Variante A</t>
  </si>
  <si>
    <t>Variante B</t>
  </si>
  <si>
    <t>Variante C</t>
  </si>
  <si>
    <t>33% vom Jahresgewinn als Tantieme</t>
  </si>
  <si>
    <t>Versicherung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</si>
</sst>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2" applyFont="1"/>
    <xf numFmtId="44" fontId="0" fillId="0" borderId="0" xfId="1" applyFon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10" fontId="0" fillId="0" borderId="0" xfId="2" applyNumberFormat="1" applyFont="1" applyAlignment="1">
      <alignment horizontal="right"/>
    </xf>
    <xf numFmtId="44" fontId="0" fillId="0" borderId="0" xfId="1" applyFont="1" applyAlignment="1">
      <alignment horizontal="right"/>
    </xf>
    <xf numFmtId="44" fontId="0" fillId="0" borderId="0" xfId="1" applyFont="1" applyAlignment="1"/>
    <xf numFmtId="44" fontId="0" fillId="0" borderId="0" xfId="0" applyNumberFormat="1"/>
    <xf numFmtId="0" fontId="1" fillId="0" borderId="0" xfId="0" applyFont="1" applyAlignment="1">
      <alignment horizontal="center"/>
    </xf>
    <xf numFmtId="44" fontId="1" fillId="0" borderId="0" xfId="0" applyNumberFormat="1" applyFont="1"/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44" fontId="0" fillId="2" borderId="0" xfId="0" applyNumberFormat="1" applyFill="1"/>
    <xf numFmtId="2" fontId="0" fillId="0" borderId="0" xfId="1" applyNumberFormat="1" applyFont="1" applyAlignment="1"/>
    <xf numFmtId="164" fontId="0" fillId="0" borderId="0" xfId="1" applyNumberFormat="1" applyFont="1" applyAlignment="1"/>
    <xf numFmtId="164" fontId="0" fillId="0" borderId="0" xfId="1" applyNumberFormat="1" applyFont="1"/>
    <xf numFmtId="17" fontId="1" fillId="0" borderId="0" xfId="0" applyNumberFormat="1" applyFont="1"/>
    <xf numFmtId="0" fontId="5" fillId="2" borderId="0" xfId="0" applyFont="1" applyFill="1"/>
    <xf numFmtId="17" fontId="1" fillId="3" borderId="0" xfId="0" applyNumberFormat="1" applyFont="1" applyFill="1"/>
    <xf numFmtId="1" fontId="0" fillId="3" borderId="0" xfId="0" applyNumberFormat="1" applyFill="1"/>
    <xf numFmtId="44" fontId="4" fillId="3" borderId="0" xfId="1" applyFont="1" applyFill="1"/>
    <xf numFmtId="0" fontId="0" fillId="3" borderId="0" xfId="0" applyFill="1"/>
    <xf numFmtId="44" fontId="1" fillId="0" borderId="0" xfId="1" applyFont="1"/>
    <xf numFmtId="0" fontId="1" fillId="0" borderId="0" xfId="0" applyFont="1" applyAlignment="1">
      <alignment horizontal="right"/>
    </xf>
    <xf numFmtId="44" fontId="1" fillId="0" borderId="0" xfId="1" applyFont="1" applyAlignment="1">
      <alignment horizontal="right"/>
    </xf>
    <xf numFmtId="1" fontId="1" fillId="4" borderId="0" xfId="0" applyNumberFormat="1" applyFont="1" applyFill="1"/>
    <xf numFmtId="44" fontId="4" fillId="4" borderId="0" xfId="1" applyFont="1" applyFill="1"/>
    <xf numFmtId="9" fontId="0" fillId="4" borderId="0" xfId="0" applyNumberFormat="1" applyFill="1"/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horizontal="right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3" fillId="5" borderId="0" xfId="0" applyFont="1" applyFill="1" applyAlignment="1">
      <alignment vertical="center" wrapText="1"/>
    </xf>
    <xf numFmtId="44" fontId="0" fillId="5" borderId="0" xfId="1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44" fontId="1" fillId="5" borderId="0" xfId="1" applyFont="1" applyFill="1" applyAlignment="1">
      <alignment wrapText="1"/>
    </xf>
    <xf numFmtId="10" fontId="0" fillId="5" borderId="0" xfId="0" applyNumberFormat="1" applyFill="1" applyAlignment="1">
      <alignment horizontal="right"/>
    </xf>
    <xf numFmtId="0" fontId="0" fillId="5" borderId="0" xfId="0" applyFill="1" applyAlignment="1">
      <alignment vertical="center" wrapText="1"/>
    </xf>
    <xf numFmtId="2" fontId="0" fillId="5" borderId="0" xfId="1" applyNumberFormat="1" applyFont="1" applyFill="1" applyAlignment="1">
      <alignment horizontal="right" wrapText="1"/>
    </xf>
    <xf numFmtId="1" fontId="0" fillId="5" borderId="0" xfId="0" applyNumberFormat="1" applyFill="1" applyAlignment="1">
      <alignment horizontal="right"/>
    </xf>
    <xf numFmtId="2" fontId="0" fillId="5" borderId="0" xfId="0" applyNumberFormat="1" applyFill="1" applyAlignment="1">
      <alignment horizontal="right"/>
    </xf>
    <xf numFmtId="44" fontId="4" fillId="5" borderId="0" xfId="1" applyFont="1" applyFill="1" applyAlignment="1">
      <alignment vertical="center" wrapText="1"/>
    </xf>
    <xf numFmtId="44" fontId="0" fillId="5" borderId="0" xfId="1" applyFont="1" applyFill="1" applyAlignment="1">
      <alignment wrapText="1"/>
    </xf>
    <xf numFmtId="10" fontId="0" fillId="5" borderId="0" xfId="2" applyNumberFormat="1" applyFont="1" applyFill="1" applyAlignment="1">
      <alignment horizontal="right"/>
    </xf>
    <xf numFmtId="44" fontId="1" fillId="5" borderId="0" xfId="0" applyNumberFormat="1" applyFont="1" applyFill="1"/>
    <xf numFmtId="0" fontId="3" fillId="5" borderId="0" xfId="0" applyFont="1" applyFill="1"/>
    <xf numFmtId="44" fontId="0" fillId="5" borderId="0" xfId="0" applyNumberFormat="1" applyFill="1"/>
    <xf numFmtId="9" fontId="0" fillId="5" borderId="0" xfId="2" applyFont="1" applyFill="1" applyAlignment="1">
      <alignment horizontal="right"/>
    </xf>
    <xf numFmtId="9" fontId="0" fillId="5" borderId="0" xfId="2" applyFont="1" applyFill="1"/>
    <xf numFmtId="164" fontId="0" fillId="5" borderId="0" xfId="1" applyNumberFormat="1" applyFont="1" applyFill="1"/>
    <xf numFmtId="17" fontId="1" fillId="6" borderId="0" xfId="0" applyNumberFormat="1" applyFont="1" applyFill="1"/>
    <xf numFmtId="1" fontId="0" fillId="6" borderId="0" xfId="0" applyNumberFormat="1" applyFill="1"/>
    <xf numFmtId="0" fontId="0" fillId="6" borderId="0" xfId="0" applyFill="1"/>
    <xf numFmtId="9" fontId="0" fillId="7" borderId="0" xfId="0" applyNumberFormat="1" applyFill="1"/>
    <xf numFmtId="1" fontId="1" fillId="7" borderId="0" xfId="0" applyNumberFormat="1" applyFont="1" applyFill="1"/>
    <xf numFmtId="17" fontId="1" fillId="6" borderId="1" xfId="0" applyNumberFormat="1" applyFont="1" applyFill="1" applyBorder="1"/>
    <xf numFmtId="1" fontId="0" fillId="6" borderId="1" xfId="0" applyNumberFormat="1" applyFill="1" applyBorder="1"/>
    <xf numFmtId="0" fontId="0" fillId="6" borderId="1" xfId="0" applyFill="1" applyBorder="1"/>
    <xf numFmtId="9" fontId="0" fillId="7" borderId="1" xfId="0" applyNumberFormat="1" applyFill="1" applyBorder="1"/>
    <xf numFmtId="17" fontId="1" fillId="0" borderId="1" xfId="0" applyNumberFormat="1" applyFont="1" applyBorder="1"/>
    <xf numFmtId="44" fontId="0" fillId="0" borderId="1" xfId="1" applyFont="1" applyBorder="1"/>
    <xf numFmtId="44" fontId="1" fillId="0" borderId="1" xfId="1" applyFont="1" applyBorder="1"/>
    <xf numFmtId="44" fontId="0" fillId="0" borderId="1" xfId="0" applyNumberFormat="1" applyBorder="1"/>
    <xf numFmtId="0" fontId="1" fillId="6" borderId="0" xfId="0" applyFont="1" applyFill="1" applyAlignment="1">
      <alignment horizontal="right"/>
    </xf>
    <xf numFmtId="44" fontId="4" fillId="6" borderId="0" xfId="1" applyFont="1" applyFill="1"/>
    <xf numFmtId="44" fontId="0" fillId="6" borderId="0" xfId="1" applyFont="1" applyFill="1"/>
    <xf numFmtId="17" fontId="1" fillId="8" borderId="0" xfId="0" applyNumberFormat="1" applyFont="1" applyFill="1"/>
    <xf numFmtId="44" fontId="0" fillId="8" borderId="0" xfId="0" applyNumberFormat="1" applyFill="1"/>
    <xf numFmtId="44" fontId="0" fillId="6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Liquidität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Liquidität!$A$5</c:f>
              <c:strCache>
                <c:ptCount val="1"/>
                <c:pt idx="0">
                  <c:v>Variante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Liquidität!$B$4:$AI$4</c:f>
              <c:strCache>
                <c:ptCount val="34"/>
                <c:pt idx="0">
                  <c:v>Stammkapital</c:v>
                </c:pt>
                <c:pt idx="1">
                  <c:v>Apr 25</c:v>
                </c:pt>
                <c:pt idx="2">
                  <c:v>Mai 25</c:v>
                </c:pt>
                <c:pt idx="3">
                  <c:v>Jun 25</c:v>
                </c:pt>
                <c:pt idx="4">
                  <c:v>Jul 25</c:v>
                </c:pt>
                <c:pt idx="5">
                  <c:v>Aug 25</c:v>
                </c:pt>
                <c:pt idx="6">
                  <c:v>Sep 25</c:v>
                </c:pt>
                <c:pt idx="7">
                  <c:v>Okt 25</c:v>
                </c:pt>
                <c:pt idx="8">
                  <c:v>Nov 25</c:v>
                </c:pt>
                <c:pt idx="9">
                  <c:v>Dez 25</c:v>
                </c:pt>
                <c:pt idx="10">
                  <c:v>Jan 26</c:v>
                </c:pt>
                <c:pt idx="11">
                  <c:v>Feb 26</c:v>
                </c:pt>
                <c:pt idx="12">
                  <c:v>Mrz 26</c:v>
                </c:pt>
                <c:pt idx="13">
                  <c:v>Apr 26</c:v>
                </c:pt>
                <c:pt idx="14">
                  <c:v>Mai 26</c:v>
                </c:pt>
                <c:pt idx="15">
                  <c:v>Jun 26</c:v>
                </c:pt>
                <c:pt idx="16">
                  <c:v>Jul 26</c:v>
                </c:pt>
                <c:pt idx="17">
                  <c:v>Aug 26</c:v>
                </c:pt>
                <c:pt idx="18">
                  <c:v>Sep 26</c:v>
                </c:pt>
                <c:pt idx="19">
                  <c:v>Okt 26</c:v>
                </c:pt>
                <c:pt idx="20">
                  <c:v>Nov 26</c:v>
                </c:pt>
                <c:pt idx="21">
                  <c:v>Dez 26</c:v>
                </c:pt>
                <c:pt idx="22">
                  <c:v>Jan 27</c:v>
                </c:pt>
                <c:pt idx="23">
                  <c:v>Feb 27</c:v>
                </c:pt>
                <c:pt idx="24">
                  <c:v>Mrz 27</c:v>
                </c:pt>
                <c:pt idx="25">
                  <c:v>Apr 27</c:v>
                </c:pt>
                <c:pt idx="26">
                  <c:v>Mai 27</c:v>
                </c:pt>
                <c:pt idx="27">
                  <c:v>Jun 27</c:v>
                </c:pt>
                <c:pt idx="28">
                  <c:v>Jul 27</c:v>
                </c:pt>
                <c:pt idx="29">
                  <c:v>Aug 27</c:v>
                </c:pt>
                <c:pt idx="30">
                  <c:v>Sep 27</c:v>
                </c:pt>
                <c:pt idx="31">
                  <c:v>Okt 27</c:v>
                </c:pt>
                <c:pt idx="32">
                  <c:v>Nov 27</c:v>
                </c:pt>
                <c:pt idx="33">
                  <c:v>Dez 27</c:v>
                </c:pt>
              </c:strCache>
            </c:strRef>
          </c:cat>
          <c:val>
            <c:numRef>
              <c:f>Liquidität!$B$5:$AI$5</c:f>
              <c:numCache>
                <c:formatCode>_("€"* #,##0.00_);_("€"* \(#,##0.00\);_("€"* "-"??_);_(@_)</c:formatCode>
                <c:ptCount val="34"/>
                <c:pt idx="0">
                  <c:v>50000</c:v>
                </c:pt>
                <c:pt idx="1">
                  <c:v>47000</c:v>
                </c:pt>
                <c:pt idx="2">
                  <c:v>43254.95</c:v>
                </c:pt>
                <c:pt idx="3">
                  <c:v>14875.678456</c:v>
                </c:pt>
                <c:pt idx="4">
                  <c:v>12962.552855999995</c:v>
                </c:pt>
                <c:pt idx="5">
                  <c:v>7577.2348559999882</c:v>
                </c:pt>
                <c:pt idx="6">
                  <c:v>18103.779311999988</c:v>
                </c:pt>
                <c:pt idx="7">
                  <c:v>38826.858511999992</c:v>
                </c:pt>
                <c:pt idx="8">
                  <c:v>53330.56451199999</c:v>
                </c:pt>
                <c:pt idx="9">
                  <c:v>51357.261767999989</c:v>
                </c:pt>
                <c:pt idx="10">
                  <c:v>46647.972487999985</c:v>
                </c:pt>
                <c:pt idx="11">
                  <c:v>43920.521487999984</c:v>
                </c:pt>
                <c:pt idx="12">
                  <c:v>41561.953915889986</c:v>
                </c:pt>
                <c:pt idx="13">
                  <c:v>39990.177915889988</c:v>
                </c:pt>
                <c:pt idx="14">
                  <c:v>37742.726915889987</c:v>
                </c:pt>
                <c:pt idx="15">
                  <c:v>4350.5897437799867</c:v>
                </c:pt>
                <c:pt idx="16">
                  <c:v>7331.8177437799895</c:v>
                </c:pt>
                <c:pt idx="17">
                  <c:v>5251.4283437799922</c:v>
                </c:pt>
                <c:pt idx="18">
                  <c:v>17985.061571669983</c:v>
                </c:pt>
                <c:pt idx="19">
                  <c:v>44285.428771669976</c:v>
                </c:pt>
                <c:pt idx="20">
                  <c:v>61543.221771669967</c:v>
                </c:pt>
                <c:pt idx="21">
                  <c:v>60045.678199559967</c:v>
                </c:pt>
                <c:pt idx="22">
                  <c:v>52722.114981959967</c:v>
                </c:pt>
                <c:pt idx="23">
                  <c:v>50645.300481959966</c:v>
                </c:pt>
                <c:pt idx="24">
                  <c:v>48914.941997256268</c:v>
                </c:pt>
                <c:pt idx="25">
                  <c:v>48154.189997256268</c:v>
                </c:pt>
                <c:pt idx="26">
                  <c:v>46557.375497256267</c:v>
                </c:pt>
                <c:pt idx="27">
                  <c:v>11931.798612552569</c:v>
                </c:pt>
                <c:pt idx="28">
                  <c:v>13280.356212552571</c:v>
                </c:pt>
                <c:pt idx="29">
                  <c:v>13878.908912552572</c:v>
                </c:pt>
                <c:pt idx="30">
                  <c:v>28653.056827848861</c:v>
                </c:pt>
                <c:pt idx="31">
                  <c:v>59777.688027848853</c:v>
                </c:pt>
                <c:pt idx="32">
                  <c:v>79061.581527848844</c:v>
                </c:pt>
                <c:pt idx="33">
                  <c:v>77331.223043145132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1-4EEA-B883-1726A6918839}"/>
            </c:ext>
          </c:extLst>
        </c:ser>
        <c:ser>
          <c:idx val="1"/>
          <c:order val="1"/>
          <c:tx>
            <c:strRef>
              <c:f>Liquidität!$A$6</c:f>
              <c:strCache>
                <c:ptCount val="1"/>
                <c:pt idx="0">
                  <c:v>Variante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Liquidität!$B$4:$AI$4</c:f>
              <c:strCache>
                <c:ptCount val="34"/>
                <c:pt idx="0">
                  <c:v>Stammkapital</c:v>
                </c:pt>
                <c:pt idx="1">
                  <c:v>Apr 25</c:v>
                </c:pt>
                <c:pt idx="2">
                  <c:v>Mai 25</c:v>
                </c:pt>
                <c:pt idx="3">
                  <c:v>Jun 25</c:v>
                </c:pt>
                <c:pt idx="4">
                  <c:v>Jul 25</c:v>
                </c:pt>
                <c:pt idx="5">
                  <c:v>Aug 25</c:v>
                </c:pt>
                <c:pt idx="6">
                  <c:v>Sep 25</c:v>
                </c:pt>
                <c:pt idx="7">
                  <c:v>Okt 25</c:v>
                </c:pt>
                <c:pt idx="8">
                  <c:v>Nov 25</c:v>
                </c:pt>
                <c:pt idx="9">
                  <c:v>Dez 25</c:v>
                </c:pt>
                <c:pt idx="10">
                  <c:v>Jan 26</c:v>
                </c:pt>
                <c:pt idx="11">
                  <c:v>Feb 26</c:v>
                </c:pt>
                <c:pt idx="12">
                  <c:v>Mrz 26</c:v>
                </c:pt>
                <c:pt idx="13">
                  <c:v>Apr 26</c:v>
                </c:pt>
                <c:pt idx="14">
                  <c:v>Mai 26</c:v>
                </c:pt>
                <c:pt idx="15">
                  <c:v>Jun 26</c:v>
                </c:pt>
                <c:pt idx="16">
                  <c:v>Jul 26</c:v>
                </c:pt>
                <c:pt idx="17">
                  <c:v>Aug 26</c:v>
                </c:pt>
                <c:pt idx="18">
                  <c:v>Sep 26</c:v>
                </c:pt>
                <c:pt idx="19">
                  <c:v>Okt 26</c:v>
                </c:pt>
                <c:pt idx="20">
                  <c:v>Nov 26</c:v>
                </c:pt>
                <c:pt idx="21">
                  <c:v>Dez 26</c:v>
                </c:pt>
                <c:pt idx="22">
                  <c:v>Jan 27</c:v>
                </c:pt>
                <c:pt idx="23">
                  <c:v>Feb 27</c:v>
                </c:pt>
                <c:pt idx="24">
                  <c:v>Mrz 27</c:v>
                </c:pt>
                <c:pt idx="25">
                  <c:v>Apr 27</c:v>
                </c:pt>
                <c:pt idx="26">
                  <c:v>Mai 27</c:v>
                </c:pt>
                <c:pt idx="27">
                  <c:v>Jun 27</c:v>
                </c:pt>
                <c:pt idx="28">
                  <c:v>Jul 27</c:v>
                </c:pt>
                <c:pt idx="29">
                  <c:v>Aug 27</c:v>
                </c:pt>
                <c:pt idx="30">
                  <c:v>Sep 27</c:v>
                </c:pt>
                <c:pt idx="31">
                  <c:v>Okt 27</c:v>
                </c:pt>
                <c:pt idx="32">
                  <c:v>Nov 27</c:v>
                </c:pt>
                <c:pt idx="33">
                  <c:v>Dez 27</c:v>
                </c:pt>
              </c:strCache>
            </c:strRef>
          </c:cat>
          <c:val>
            <c:numRef>
              <c:f>Liquidität!$B$6:$AI$6</c:f>
              <c:numCache>
                <c:formatCode>_("€"* #,##0.00_);_("€"* \(#,##0.00\);_("€"* "-"??_);_(@_)</c:formatCode>
                <c:ptCount val="34"/>
                <c:pt idx="0">
                  <c:v>50000</c:v>
                </c:pt>
                <c:pt idx="1">
                  <c:v>47000</c:v>
                </c:pt>
                <c:pt idx="2">
                  <c:v>42677.1</c:v>
                </c:pt>
                <c:pt idx="3">
                  <c:v>5983.0449679999929</c:v>
                </c:pt>
                <c:pt idx="4">
                  <c:v>4670.4953679999962</c:v>
                </c:pt>
                <c:pt idx="5">
                  <c:v>1121.903367999998</c:v>
                </c:pt>
                <c:pt idx="6">
                  <c:v>13389.552335999992</c:v>
                </c:pt>
                <c:pt idx="7">
                  <c:v>38348.375535999992</c:v>
                </c:pt>
                <c:pt idx="8">
                  <c:v>56807.25553599999</c:v>
                </c:pt>
                <c:pt idx="9">
                  <c:v>55021.505303999991</c:v>
                </c:pt>
                <c:pt idx="10">
                  <c:v>46960.05346399999</c:v>
                </c:pt>
                <c:pt idx="11">
                  <c:v>44748.963963999988</c:v>
                </c:pt>
                <c:pt idx="12">
                  <c:v>42854.058541169987</c:v>
                </c:pt>
                <c:pt idx="13">
                  <c:v>42143.306541169986</c:v>
                </c:pt>
                <c:pt idx="14">
                  <c:v>40412.217041169984</c:v>
                </c:pt>
                <c:pt idx="15">
                  <c:v>3128.2988183399807</c:v>
                </c:pt>
                <c:pt idx="16">
                  <c:v>3960.2852183399737</c:v>
                </c:pt>
                <c:pt idx="17">
                  <c:v>3633.991718339968</c:v>
                </c:pt>
                <c:pt idx="18">
                  <c:v>17365.021495509965</c:v>
                </c:pt>
                <c:pt idx="19">
                  <c:v>46084.380695509957</c:v>
                </c:pt>
                <c:pt idx="20">
                  <c:v>65477.559195509959</c:v>
                </c:pt>
                <c:pt idx="21">
                  <c:v>65348.701772679953</c:v>
                </c:pt>
                <c:pt idx="22">
                  <c:v>56476.699079879952</c:v>
                </c:pt>
                <c:pt idx="23">
                  <c:v>55370.820079879952</c:v>
                </c:pt>
                <c:pt idx="24">
                  <c:v>54482.045990413855</c:v>
                </c:pt>
                <c:pt idx="25">
                  <c:v>55487.341990413857</c:v>
                </c:pt>
                <c:pt idx="26">
                  <c:v>54861.462990413856</c:v>
                </c:pt>
                <c:pt idx="27">
                  <c:v>15962.667300947753</c:v>
                </c:pt>
                <c:pt idx="28">
                  <c:v>12488.023300947738</c:v>
                </c:pt>
                <c:pt idx="29">
                  <c:v>12861.458700947729</c:v>
                </c:pt>
                <c:pt idx="30">
                  <c:v>29929.138211481622</c:v>
                </c:pt>
                <c:pt idx="31">
                  <c:v>73130.567811481611</c:v>
                </c:pt>
                <c:pt idx="32">
                  <c:v>100011.88481148161</c:v>
                </c:pt>
                <c:pt idx="33">
                  <c:v>99123.11072201551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1-4EEA-B883-1726A6918839}"/>
            </c:ext>
          </c:extLst>
        </c:ser>
        <c:ser>
          <c:idx val="2"/>
          <c:order val="2"/>
          <c:tx>
            <c:strRef>
              <c:f>Liquidität!$A$7</c:f>
              <c:strCache>
                <c:ptCount val="1"/>
                <c:pt idx="0">
                  <c:v>Variante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Liquidität!$B$4:$AI$4</c:f>
              <c:strCache>
                <c:ptCount val="34"/>
                <c:pt idx="0">
                  <c:v>Stammkapital</c:v>
                </c:pt>
                <c:pt idx="1">
                  <c:v>Apr 25</c:v>
                </c:pt>
                <c:pt idx="2">
                  <c:v>Mai 25</c:v>
                </c:pt>
                <c:pt idx="3">
                  <c:v>Jun 25</c:v>
                </c:pt>
                <c:pt idx="4">
                  <c:v>Jul 25</c:v>
                </c:pt>
                <c:pt idx="5">
                  <c:v>Aug 25</c:v>
                </c:pt>
                <c:pt idx="6">
                  <c:v>Sep 25</c:v>
                </c:pt>
                <c:pt idx="7">
                  <c:v>Okt 25</c:v>
                </c:pt>
                <c:pt idx="8">
                  <c:v>Nov 25</c:v>
                </c:pt>
                <c:pt idx="9">
                  <c:v>Dez 25</c:v>
                </c:pt>
                <c:pt idx="10">
                  <c:v>Jan 26</c:v>
                </c:pt>
                <c:pt idx="11">
                  <c:v>Feb 26</c:v>
                </c:pt>
                <c:pt idx="12">
                  <c:v>Mrz 26</c:v>
                </c:pt>
                <c:pt idx="13">
                  <c:v>Apr 26</c:v>
                </c:pt>
                <c:pt idx="14">
                  <c:v>Mai 26</c:v>
                </c:pt>
                <c:pt idx="15">
                  <c:v>Jun 26</c:v>
                </c:pt>
                <c:pt idx="16">
                  <c:v>Jul 26</c:v>
                </c:pt>
                <c:pt idx="17">
                  <c:v>Aug 26</c:v>
                </c:pt>
                <c:pt idx="18">
                  <c:v>Sep 26</c:v>
                </c:pt>
                <c:pt idx="19">
                  <c:v>Okt 26</c:v>
                </c:pt>
                <c:pt idx="20">
                  <c:v>Nov 26</c:v>
                </c:pt>
                <c:pt idx="21">
                  <c:v>Dez 26</c:v>
                </c:pt>
                <c:pt idx="22">
                  <c:v>Jan 27</c:v>
                </c:pt>
                <c:pt idx="23">
                  <c:v>Feb 27</c:v>
                </c:pt>
                <c:pt idx="24">
                  <c:v>Mrz 27</c:v>
                </c:pt>
                <c:pt idx="25">
                  <c:v>Apr 27</c:v>
                </c:pt>
                <c:pt idx="26">
                  <c:v>Mai 27</c:v>
                </c:pt>
                <c:pt idx="27">
                  <c:v>Jun 27</c:v>
                </c:pt>
                <c:pt idx="28">
                  <c:v>Jul 27</c:v>
                </c:pt>
                <c:pt idx="29">
                  <c:v>Aug 27</c:v>
                </c:pt>
                <c:pt idx="30">
                  <c:v>Sep 27</c:v>
                </c:pt>
                <c:pt idx="31">
                  <c:v>Okt 27</c:v>
                </c:pt>
                <c:pt idx="32">
                  <c:v>Nov 27</c:v>
                </c:pt>
                <c:pt idx="33">
                  <c:v>Dez 27</c:v>
                </c:pt>
              </c:strCache>
            </c:strRef>
          </c:cat>
          <c:val>
            <c:numRef>
              <c:f>Liquidität!$B$7:$AI$7</c:f>
              <c:numCache>
                <c:formatCode>_("€"* #,##0.00_);_("€"* \(#,##0.00\);_("€"* "-"??_);_(@_)</c:formatCode>
                <c:ptCount val="34"/>
                <c:pt idx="0">
                  <c:v>50000</c:v>
                </c:pt>
                <c:pt idx="1">
                  <c:v>47000</c:v>
                </c:pt>
                <c:pt idx="2">
                  <c:v>42294.899999999994</c:v>
                </c:pt>
                <c:pt idx="3">
                  <c:v>3017.7133439999943</c:v>
                </c:pt>
                <c:pt idx="4">
                  <c:v>5610.949343999986</c:v>
                </c:pt>
                <c:pt idx="5">
                  <c:v>1421.9429439999758</c:v>
                </c:pt>
                <c:pt idx="6">
                  <c:v>12811.394687999969</c:v>
                </c:pt>
                <c:pt idx="7">
                  <c:v>35326.601887999968</c:v>
                </c:pt>
                <c:pt idx="8">
                  <c:v>50637.329887999964</c:v>
                </c:pt>
                <c:pt idx="9">
                  <c:v>50173.644831999969</c:v>
                </c:pt>
                <c:pt idx="10">
                  <c:v>41100.718111999973</c:v>
                </c:pt>
                <c:pt idx="11">
                  <c:v>40024.364111999974</c:v>
                </c:pt>
                <c:pt idx="12">
                  <c:v>39163.906133859971</c:v>
                </c:pt>
                <c:pt idx="13">
                  <c:v>40219.202133859973</c:v>
                </c:pt>
                <c:pt idx="14">
                  <c:v>39622.848133859974</c:v>
                </c:pt>
                <c:pt idx="15">
                  <c:v>37.439755719969298</c:v>
                </c:pt>
                <c:pt idx="16">
                  <c:v>418.80135571995925</c:v>
                </c:pt>
                <c:pt idx="17">
                  <c:v>5206.570555719949</c:v>
                </c:pt>
                <c:pt idx="18">
                  <c:v>21487.374977579944</c:v>
                </c:pt>
                <c:pt idx="19">
                  <c:v>58760.810177579937</c:v>
                </c:pt>
                <c:pt idx="20">
                  <c:v>78845.920177579945</c:v>
                </c:pt>
                <c:pt idx="21">
                  <c:v>78890.48619943994</c:v>
                </c:pt>
                <c:pt idx="22">
                  <c:v>64821.05737703995</c:v>
                </c:pt>
                <c:pt idx="23">
                  <c:v>63968.414877039941</c:v>
                </c:pt>
                <c:pt idx="24">
                  <c:v>63229.907954826136</c:v>
                </c:pt>
                <c:pt idx="25">
                  <c:v>65140.227954826129</c:v>
                </c:pt>
                <c:pt idx="26">
                  <c:v>64767.58545482612</c:v>
                </c:pt>
                <c:pt idx="27">
                  <c:v>10703.718532612325</c:v>
                </c:pt>
                <c:pt idx="28">
                  <c:v>10913.248132612323</c:v>
                </c:pt>
                <c:pt idx="29">
                  <c:v>19055.536832612335</c:v>
                </c:pt>
                <c:pt idx="30">
                  <c:v>45358.239510398533</c:v>
                </c:pt>
                <c:pt idx="31">
                  <c:v>93753.44911039852</c:v>
                </c:pt>
                <c:pt idx="32">
                  <c:v>120644.75861039852</c:v>
                </c:pt>
                <c:pt idx="33">
                  <c:v>120767.27568818472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E1-4EEA-B883-1726A6918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957048"/>
        <c:axId val="935957408"/>
      </c:lineChart>
      <c:catAx>
        <c:axId val="93595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957408"/>
        <c:crosses val="autoZero"/>
        <c:auto val="1"/>
        <c:lblAlgn val="ctr"/>
        <c:lblOffset val="100"/>
        <c:noMultiLvlLbl val="0"/>
      </c:catAx>
      <c:valAx>
        <c:axId val="9359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95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8</xdr:row>
      <xdr:rowOff>190499</xdr:rowOff>
    </xdr:from>
    <xdr:to>
      <xdr:col>10</xdr:col>
      <xdr:colOff>714375</xdr:colOff>
      <xdr:row>31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680E67-E283-FE6A-D675-E42CD28E8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3AD8E-B5FA-4514-AF36-9755931D632C}">
  <dimension ref="A2:AC41"/>
  <sheetViews>
    <sheetView workbookViewId="0">
      <selection activeCell="AE34" sqref="AE34"/>
    </sheetView>
  </sheetViews>
  <sheetFormatPr defaultColWidth="9.140625" defaultRowHeight="15" x14ac:dyDescent="0.25"/>
  <cols>
    <col min="1" max="1" width="31.140625" customWidth="1"/>
    <col min="2" max="2" width="12.7109375" customWidth="1"/>
    <col min="3" max="3" width="12.7109375" style="5" customWidth="1"/>
    <col min="6" max="6" width="31.140625" customWidth="1"/>
    <col min="7" max="8" width="12.7109375" customWidth="1"/>
    <col min="11" max="11" width="31.140625" customWidth="1"/>
    <col min="12" max="13" width="12.7109375" customWidth="1"/>
    <col min="16" max="16" width="31.140625" customWidth="1"/>
    <col min="17" max="18" width="12.7109375" customWidth="1"/>
    <col min="21" max="21" width="31.140625" customWidth="1"/>
    <col min="22" max="23" width="12.7109375" customWidth="1"/>
    <col min="26" max="26" width="31.140625" customWidth="1"/>
    <col min="27" max="29" width="12.7109375" customWidth="1"/>
  </cols>
  <sheetData>
    <row r="2" spans="1:29" ht="21" x14ac:dyDescent="0.35">
      <c r="A2" s="2" t="s">
        <v>1</v>
      </c>
    </row>
    <row r="4" spans="1:29" x14ac:dyDescent="0.25">
      <c r="A4" s="33" t="s">
        <v>15</v>
      </c>
      <c r="B4" s="34"/>
      <c r="C4" s="35"/>
      <c r="F4" s="33" t="s">
        <v>74</v>
      </c>
      <c r="G4" s="34"/>
      <c r="H4" s="34"/>
      <c r="K4" s="33" t="s">
        <v>75</v>
      </c>
      <c r="L4" s="34"/>
      <c r="M4" s="34"/>
      <c r="P4" s="33" t="s">
        <v>72</v>
      </c>
      <c r="Q4" s="34"/>
      <c r="R4" s="35"/>
      <c r="U4" s="33" t="s">
        <v>73</v>
      </c>
      <c r="V4" s="34"/>
      <c r="W4" s="35"/>
      <c r="Z4" s="33" t="s">
        <v>51</v>
      </c>
      <c r="AA4" s="34"/>
      <c r="AB4" s="35"/>
      <c r="AC4" s="5"/>
    </row>
    <row r="5" spans="1:29" x14ac:dyDescent="0.25">
      <c r="A5" s="34" t="s">
        <v>34</v>
      </c>
      <c r="B5" s="34"/>
      <c r="C5" s="35"/>
      <c r="F5" s="34" t="s">
        <v>22</v>
      </c>
      <c r="G5" s="34"/>
      <c r="H5" s="34"/>
      <c r="K5" s="34" t="s">
        <v>22</v>
      </c>
      <c r="L5" s="34"/>
      <c r="M5" s="34"/>
      <c r="P5" s="34"/>
      <c r="Q5" s="34"/>
      <c r="R5" s="35"/>
      <c r="U5" s="34"/>
      <c r="V5" s="34"/>
      <c r="W5" s="35"/>
      <c r="Z5" s="34"/>
      <c r="AA5" s="34"/>
      <c r="AB5" s="35"/>
      <c r="AC5" s="5"/>
    </row>
    <row r="6" spans="1:29" x14ac:dyDescent="0.25">
      <c r="A6" s="33"/>
      <c r="B6" s="34"/>
      <c r="C6" s="35"/>
      <c r="F6" s="34"/>
      <c r="G6" s="34"/>
      <c r="H6" s="34"/>
      <c r="K6" s="34"/>
      <c r="L6" s="34"/>
      <c r="M6" s="34"/>
      <c r="P6" s="33"/>
      <c r="Q6" s="34"/>
      <c r="R6" s="35"/>
      <c r="U6" s="33"/>
      <c r="V6" s="34"/>
      <c r="W6" s="35"/>
      <c r="Z6" s="33"/>
      <c r="AA6" s="34"/>
      <c r="AB6" s="35"/>
      <c r="AC6" s="5"/>
    </row>
    <row r="7" spans="1:29" x14ac:dyDescent="0.25">
      <c r="A7" s="36"/>
      <c r="B7" s="36" t="s">
        <v>5</v>
      </c>
      <c r="C7" s="37" t="s">
        <v>6</v>
      </c>
      <c r="F7" s="36"/>
      <c r="G7" s="36" t="s">
        <v>5</v>
      </c>
      <c r="H7" s="37" t="s">
        <v>6</v>
      </c>
      <c r="K7" s="36"/>
      <c r="L7" s="36" t="s">
        <v>5</v>
      </c>
      <c r="M7" s="37" t="s">
        <v>6</v>
      </c>
      <c r="P7" s="36"/>
      <c r="Q7" s="36" t="s">
        <v>5</v>
      </c>
      <c r="R7" s="37" t="s">
        <v>6</v>
      </c>
      <c r="U7" s="36"/>
      <c r="V7" s="36" t="s">
        <v>5</v>
      </c>
      <c r="W7" s="37" t="s">
        <v>6</v>
      </c>
      <c r="Z7" s="36"/>
      <c r="AA7" s="36" t="s">
        <v>5</v>
      </c>
      <c r="AB7" s="37" t="s">
        <v>6</v>
      </c>
      <c r="AC7" s="11"/>
    </row>
    <row r="8" spans="1:29" x14ac:dyDescent="0.25">
      <c r="A8" s="38" t="s">
        <v>16</v>
      </c>
      <c r="B8" s="39"/>
      <c r="C8" s="35"/>
      <c r="F8" s="38" t="s">
        <v>16</v>
      </c>
      <c r="G8" s="39"/>
      <c r="H8" s="35"/>
      <c r="K8" s="38" t="s">
        <v>16</v>
      </c>
      <c r="L8" s="39"/>
      <c r="M8" s="35"/>
      <c r="P8" s="38" t="s">
        <v>16</v>
      </c>
      <c r="Q8" s="39"/>
      <c r="R8" s="35"/>
      <c r="U8" s="38" t="s">
        <v>16</v>
      </c>
      <c r="V8" s="39"/>
      <c r="W8" s="35"/>
      <c r="Z8" s="38" t="s">
        <v>16</v>
      </c>
      <c r="AA8" s="39"/>
      <c r="AB8" s="35"/>
      <c r="AC8" s="5"/>
    </row>
    <row r="9" spans="1:29" x14ac:dyDescent="0.25">
      <c r="A9" s="40" t="s">
        <v>13</v>
      </c>
      <c r="B9" s="41">
        <v>18</v>
      </c>
      <c r="C9" s="42"/>
      <c r="F9" s="40" t="s">
        <v>13</v>
      </c>
      <c r="G9" s="41">
        <v>18</v>
      </c>
      <c r="H9" s="42"/>
      <c r="K9" s="40" t="s">
        <v>13</v>
      </c>
      <c r="L9" s="41">
        <v>24</v>
      </c>
      <c r="M9" s="42"/>
      <c r="P9" s="40" t="s">
        <v>13</v>
      </c>
      <c r="Q9" s="41">
        <v>18</v>
      </c>
      <c r="R9" s="42"/>
      <c r="U9" s="40" t="s">
        <v>13</v>
      </c>
      <c r="V9" s="41">
        <v>24</v>
      </c>
      <c r="W9" s="42"/>
      <c r="Z9" s="40"/>
      <c r="AA9" s="41"/>
      <c r="AB9" s="42"/>
      <c r="AC9" s="6"/>
    </row>
    <row r="10" spans="1:29" x14ac:dyDescent="0.25">
      <c r="A10" s="43" t="s">
        <v>18</v>
      </c>
      <c r="B10" s="44">
        <v>30</v>
      </c>
      <c r="C10" s="45"/>
      <c r="F10" s="43" t="s">
        <v>18</v>
      </c>
      <c r="G10" s="44">
        <v>160</v>
      </c>
      <c r="H10" s="45"/>
      <c r="K10" s="43" t="s">
        <v>18</v>
      </c>
      <c r="L10" s="44">
        <v>160</v>
      </c>
      <c r="M10" s="45"/>
      <c r="P10" s="43" t="s">
        <v>18</v>
      </c>
      <c r="Q10" s="44">
        <v>160</v>
      </c>
      <c r="R10" s="45"/>
      <c r="U10" s="43" t="s">
        <v>18</v>
      </c>
      <c r="V10" s="44">
        <v>160</v>
      </c>
      <c r="W10" s="45"/>
      <c r="Z10" s="43"/>
      <c r="AA10" s="44"/>
      <c r="AB10" s="45"/>
      <c r="AC10" s="14"/>
    </row>
    <row r="11" spans="1:29" x14ac:dyDescent="0.25">
      <c r="A11" s="43" t="s">
        <v>17</v>
      </c>
      <c r="B11" s="44">
        <f>B10/8</f>
        <v>3.75</v>
      </c>
      <c r="C11" s="46"/>
      <c r="F11" s="43" t="s">
        <v>17</v>
      </c>
      <c r="G11" s="44">
        <f>G10/8</f>
        <v>20</v>
      </c>
      <c r="H11" s="46"/>
      <c r="K11" s="43" t="s">
        <v>17</v>
      </c>
      <c r="L11" s="44">
        <f>L10/8</f>
        <v>20</v>
      </c>
      <c r="M11" s="46"/>
      <c r="P11" s="43" t="s">
        <v>17</v>
      </c>
      <c r="Q11" s="44">
        <f>Q10/8</f>
        <v>20</v>
      </c>
      <c r="R11" s="46"/>
      <c r="U11" s="43" t="s">
        <v>17</v>
      </c>
      <c r="V11" s="44">
        <f>V10/8</f>
        <v>20</v>
      </c>
      <c r="W11" s="46"/>
      <c r="Z11" s="43"/>
      <c r="AA11" s="44"/>
      <c r="AB11" s="46"/>
      <c r="AC11" s="13"/>
    </row>
    <row r="12" spans="1:29" x14ac:dyDescent="0.25">
      <c r="A12" s="43" t="s">
        <v>2</v>
      </c>
      <c r="B12" s="47">
        <f>B9*B10</f>
        <v>540</v>
      </c>
      <c r="C12" s="35" t="s">
        <v>19</v>
      </c>
      <c r="F12" s="43" t="s">
        <v>2</v>
      </c>
      <c r="G12" s="47">
        <f>G9*G10</f>
        <v>2880</v>
      </c>
      <c r="H12" s="35"/>
      <c r="K12" s="43" t="s">
        <v>2</v>
      </c>
      <c r="L12" s="47">
        <f>L9*L10</f>
        <v>3840</v>
      </c>
      <c r="M12" s="35"/>
      <c r="P12" s="43" t="s">
        <v>2</v>
      </c>
      <c r="Q12" s="47">
        <f>Q9*Q10</f>
        <v>2880</v>
      </c>
      <c r="R12" s="35"/>
      <c r="U12" s="43" t="s">
        <v>2</v>
      </c>
      <c r="V12" s="47">
        <f>V9*V10</f>
        <v>3840</v>
      </c>
      <c r="W12" s="35"/>
      <c r="Z12" s="43" t="s">
        <v>2</v>
      </c>
      <c r="AA12" s="47">
        <v>1500</v>
      </c>
      <c r="AB12" s="35"/>
      <c r="AC12" s="5"/>
    </row>
    <row r="13" spans="1:29" x14ac:dyDescent="0.25">
      <c r="A13" s="43"/>
      <c r="B13" s="39"/>
      <c r="C13" s="35"/>
      <c r="F13" s="43"/>
      <c r="G13" s="39"/>
      <c r="H13" s="35"/>
      <c r="K13" s="43"/>
      <c r="L13" s="39"/>
      <c r="M13" s="35"/>
      <c r="P13" s="43"/>
      <c r="Q13" s="39"/>
      <c r="R13" s="35"/>
      <c r="U13" s="43"/>
      <c r="V13" s="39"/>
      <c r="W13" s="35"/>
      <c r="Z13" s="43"/>
      <c r="AA13" s="39"/>
      <c r="AB13" s="35"/>
      <c r="AC13" s="5"/>
    </row>
    <row r="14" spans="1:29" x14ac:dyDescent="0.25">
      <c r="A14" s="38" t="s">
        <v>3</v>
      </c>
      <c r="B14" s="39"/>
      <c r="C14" s="35"/>
      <c r="F14" s="38" t="s">
        <v>3</v>
      </c>
      <c r="G14" s="39"/>
      <c r="H14" s="35"/>
      <c r="K14" s="38" t="s">
        <v>3</v>
      </c>
      <c r="L14" s="39"/>
      <c r="M14" s="35"/>
      <c r="P14" s="38" t="s">
        <v>3</v>
      </c>
      <c r="Q14" s="39"/>
      <c r="R14" s="35"/>
      <c r="U14" s="38" t="s">
        <v>3</v>
      </c>
      <c r="V14" s="39"/>
      <c r="W14" s="35"/>
      <c r="Z14" s="38" t="s">
        <v>3</v>
      </c>
      <c r="AA14" s="39"/>
      <c r="AB14" s="35"/>
      <c r="AC14" s="5"/>
    </row>
    <row r="15" spans="1:29" x14ac:dyDescent="0.25">
      <c r="A15" s="43" t="s">
        <v>4</v>
      </c>
      <c r="B15" s="48">
        <f>B12*C15</f>
        <v>70.2</v>
      </c>
      <c r="C15" s="42">
        <v>0.13</v>
      </c>
      <c r="F15" s="43" t="s">
        <v>4</v>
      </c>
      <c r="G15" s="48">
        <v>0</v>
      </c>
      <c r="H15" s="42" t="s">
        <v>20</v>
      </c>
      <c r="K15" s="43" t="s">
        <v>4</v>
      </c>
      <c r="L15" s="48">
        <v>0</v>
      </c>
      <c r="M15" s="42" t="s">
        <v>20</v>
      </c>
      <c r="P15" s="43" t="s">
        <v>4</v>
      </c>
      <c r="Q15" s="48">
        <f>Q12*R15</f>
        <v>210.23999999999998</v>
      </c>
      <c r="R15" s="42">
        <v>7.2999999999999995E-2</v>
      </c>
      <c r="U15" s="43" t="s">
        <v>4</v>
      </c>
      <c r="V15" s="48">
        <f>V12*W15</f>
        <v>280.32</v>
      </c>
      <c r="W15" s="42">
        <v>7.2999999999999995E-2</v>
      </c>
      <c r="Z15" s="43" t="s">
        <v>4</v>
      </c>
      <c r="AA15" s="48">
        <f>AA12*AB15</f>
        <v>109.5</v>
      </c>
      <c r="AB15" s="42">
        <v>7.2999999999999995E-2</v>
      </c>
      <c r="AC15" s="6"/>
    </row>
    <row r="16" spans="1:29" x14ac:dyDescent="0.25">
      <c r="A16" s="43" t="s">
        <v>28</v>
      </c>
      <c r="B16" s="48">
        <v>0</v>
      </c>
      <c r="C16" s="42" t="s">
        <v>20</v>
      </c>
      <c r="F16" s="43" t="s">
        <v>28</v>
      </c>
      <c r="G16" s="48">
        <v>0</v>
      </c>
      <c r="H16" s="42" t="s">
        <v>20</v>
      </c>
      <c r="K16" s="43" t="s">
        <v>28</v>
      </c>
      <c r="L16" s="48">
        <v>0</v>
      </c>
      <c r="M16" s="42" t="s">
        <v>20</v>
      </c>
      <c r="P16" s="43" t="s">
        <v>28</v>
      </c>
      <c r="Q16" s="48">
        <f>R16*Q12</f>
        <v>36</v>
      </c>
      <c r="R16" s="42">
        <v>1.2500000000000001E-2</v>
      </c>
      <c r="U16" s="43" t="s">
        <v>28</v>
      </c>
      <c r="V16" s="48">
        <f>W16*V12</f>
        <v>48</v>
      </c>
      <c r="W16" s="42">
        <v>1.2500000000000001E-2</v>
      </c>
      <c r="Z16" s="43" t="s">
        <v>28</v>
      </c>
      <c r="AA16" s="48">
        <f>AB16*AA12</f>
        <v>18.75</v>
      </c>
      <c r="AB16" s="42">
        <v>1.2500000000000001E-2</v>
      </c>
      <c r="AC16" s="6"/>
    </row>
    <row r="17" spans="1:29" x14ac:dyDescent="0.25">
      <c r="A17" s="43" t="s">
        <v>7</v>
      </c>
      <c r="B17" s="48">
        <f>B12*C17</f>
        <v>100.44</v>
      </c>
      <c r="C17" s="49">
        <v>0.186</v>
      </c>
      <c r="F17" s="43" t="s">
        <v>7</v>
      </c>
      <c r="G17" s="48">
        <v>0</v>
      </c>
      <c r="H17" s="49" t="s">
        <v>20</v>
      </c>
      <c r="K17" s="43" t="s">
        <v>7</v>
      </c>
      <c r="L17" s="48">
        <v>0</v>
      </c>
      <c r="M17" s="49" t="s">
        <v>20</v>
      </c>
      <c r="P17" s="43" t="s">
        <v>7</v>
      </c>
      <c r="Q17" s="48">
        <f>Q12*R17</f>
        <v>267.83999999999997</v>
      </c>
      <c r="R17" s="49">
        <v>9.2999999999999999E-2</v>
      </c>
      <c r="U17" s="43" t="s">
        <v>7</v>
      </c>
      <c r="V17" s="48">
        <f>V12*W17</f>
        <v>357.12</v>
      </c>
      <c r="W17" s="49">
        <v>9.2999999999999999E-2</v>
      </c>
      <c r="Z17" s="43" t="s">
        <v>7</v>
      </c>
      <c r="AA17" s="48">
        <f>AA12*AB17</f>
        <v>139.5</v>
      </c>
      <c r="AB17" s="49">
        <v>9.2999999999999999E-2</v>
      </c>
      <c r="AC17" s="7"/>
    </row>
    <row r="18" spans="1:29" x14ac:dyDescent="0.25">
      <c r="A18" s="43" t="s">
        <v>23</v>
      </c>
      <c r="B18" s="48">
        <v>0</v>
      </c>
      <c r="C18" s="49" t="s">
        <v>20</v>
      </c>
      <c r="F18" s="43" t="s">
        <v>23</v>
      </c>
      <c r="G18" s="48">
        <v>0</v>
      </c>
      <c r="H18" s="49" t="s">
        <v>20</v>
      </c>
      <c r="K18" s="43" t="s">
        <v>23</v>
      </c>
      <c r="L18" s="48">
        <v>0</v>
      </c>
      <c r="M18" s="49" t="s">
        <v>20</v>
      </c>
      <c r="P18" s="43" t="s">
        <v>23</v>
      </c>
      <c r="Q18" s="48">
        <f>Q12*R18</f>
        <v>37.44</v>
      </c>
      <c r="R18" s="49">
        <v>1.2999999999999999E-2</v>
      </c>
      <c r="U18" s="43" t="s">
        <v>23</v>
      </c>
      <c r="V18" s="48">
        <f>V12*W18</f>
        <v>49.919999999999995</v>
      </c>
      <c r="W18" s="49">
        <v>1.2999999999999999E-2</v>
      </c>
      <c r="Z18" s="43" t="s">
        <v>23</v>
      </c>
      <c r="AA18" s="48">
        <f>AA12*AB18</f>
        <v>19.5</v>
      </c>
      <c r="AB18" s="49">
        <v>1.2999999999999999E-2</v>
      </c>
      <c r="AC18" s="7"/>
    </row>
    <row r="19" spans="1:29" x14ac:dyDescent="0.25">
      <c r="A19" s="43" t="s">
        <v>24</v>
      </c>
      <c r="B19" s="48">
        <v>0</v>
      </c>
      <c r="C19" s="49" t="s">
        <v>20</v>
      </c>
      <c r="F19" s="43" t="s">
        <v>24</v>
      </c>
      <c r="G19" s="48">
        <v>0</v>
      </c>
      <c r="H19" s="49" t="s">
        <v>20</v>
      </c>
      <c r="K19" s="43" t="s">
        <v>24</v>
      </c>
      <c r="L19" s="48">
        <v>0</v>
      </c>
      <c r="M19" s="49" t="s">
        <v>20</v>
      </c>
      <c r="P19" s="43" t="s">
        <v>24</v>
      </c>
      <c r="Q19" s="48">
        <f>Q12*R19</f>
        <v>95.04</v>
      </c>
      <c r="R19" s="49">
        <v>3.3000000000000002E-2</v>
      </c>
      <c r="U19" s="43" t="s">
        <v>24</v>
      </c>
      <c r="V19" s="48">
        <f>V12*W19</f>
        <v>126.72</v>
      </c>
      <c r="W19" s="49">
        <v>3.3000000000000002E-2</v>
      </c>
      <c r="Z19" s="43" t="s">
        <v>24</v>
      </c>
      <c r="AA19" s="48">
        <f>AA12*AB19</f>
        <v>49.5</v>
      </c>
      <c r="AB19" s="49">
        <v>3.3000000000000002E-2</v>
      </c>
      <c r="AC19" s="7"/>
    </row>
    <row r="20" spans="1:29" x14ac:dyDescent="0.25">
      <c r="A20" s="43" t="s">
        <v>8</v>
      </c>
      <c r="B20" s="48">
        <f>B12*C20</f>
        <v>5.9399999999999995</v>
      </c>
      <c r="C20" s="42">
        <v>1.0999999999999999E-2</v>
      </c>
      <c r="F20" s="43" t="s">
        <v>8</v>
      </c>
      <c r="G20" s="48">
        <f>G12*H20</f>
        <v>31.68</v>
      </c>
      <c r="H20" s="42">
        <v>1.0999999999999999E-2</v>
      </c>
      <c r="K20" s="43" t="s">
        <v>8</v>
      </c>
      <c r="L20" s="48">
        <f>L12*M20</f>
        <v>42.239999999999995</v>
      </c>
      <c r="M20" s="42">
        <v>1.0999999999999999E-2</v>
      </c>
      <c r="P20" s="43" t="s">
        <v>8</v>
      </c>
      <c r="Q20" s="48">
        <f>Q12*R20</f>
        <v>72</v>
      </c>
      <c r="R20" s="42">
        <v>2.5000000000000001E-2</v>
      </c>
      <c r="U20" s="43" t="s">
        <v>8</v>
      </c>
      <c r="V20" s="48">
        <f>V12*W20</f>
        <v>96</v>
      </c>
      <c r="W20" s="42">
        <v>2.5000000000000001E-2</v>
      </c>
      <c r="Z20" s="43" t="s">
        <v>8</v>
      </c>
      <c r="AA20" s="48">
        <f>AA12*AB20</f>
        <v>37.5</v>
      </c>
      <c r="AB20" s="42">
        <v>2.5000000000000001E-2</v>
      </c>
      <c r="AC20" s="6"/>
    </row>
    <row r="21" spans="1:29" x14ac:dyDescent="0.25">
      <c r="A21" s="43" t="s">
        <v>9</v>
      </c>
      <c r="B21" s="48">
        <f>B12*C21</f>
        <v>1.1880000000000002</v>
      </c>
      <c r="C21" s="42">
        <v>2.2000000000000001E-3</v>
      </c>
      <c r="F21" s="43" t="s">
        <v>9</v>
      </c>
      <c r="G21" s="48">
        <f>G12*H21</f>
        <v>6.3360000000000003</v>
      </c>
      <c r="H21" s="42">
        <v>2.2000000000000001E-3</v>
      </c>
      <c r="K21" s="43" t="s">
        <v>9</v>
      </c>
      <c r="L21" s="48">
        <f>L12*M21</f>
        <v>8.4480000000000004</v>
      </c>
      <c r="M21" s="42">
        <v>2.2000000000000001E-3</v>
      </c>
      <c r="P21" s="43" t="s">
        <v>9</v>
      </c>
      <c r="Q21" s="48">
        <f>Q12*R21</f>
        <v>12.959999999999999</v>
      </c>
      <c r="R21" s="42">
        <v>4.4999999999999997E-3</v>
      </c>
      <c r="U21" s="43" t="s">
        <v>9</v>
      </c>
      <c r="V21" s="48">
        <f>V12*W21</f>
        <v>17.279999999999998</v>
      </c>
      <c r="W21" s="42">
        <v>4.4999999999999997E-3</v>
      </c>
      <c r="Z21" s="43" t="s">
        <v>9</v>
      </c>
      <c r="AA21" s="48">
        <f>AA12*AB21</f>
        <v>6.7499999999999991</v>
      </c>
      <c r="AB21" s="42">
        <v>4.4999999999999997E-3</v>
      </c>
      <c r="AC21" s="6"/>
    </row>
    <row r="22" spans="1:29" x14ac:dyDescent="0.25">
      <c r="A22" s="43" t="s">
        <v>10</v>
      </c>
      <c r="B22" s="48">
        <f>B12*C22</f>
        <v>0.81</v>
      </c>
      <c r="C22" s="42">
        <v>1.5E-3</v>
      </c>
      <c r="F22" s="43" t="s">
        <v>10</v>
      </c>
      <c r="G22" s="48">
        <f>G12*H22</f>
        <v>4.32</v>
      </c>
      <c r="H22" s="42">
        <v>1.5E-3</v>
      </c>
      <c r="K22" s="43" t="s">
        <v>10</v>
      </c>
      <c r="L22" s="48">
        <f>L12*M22</f>
        <v>5.76</v>
      </c>
      <c r="M22" s="42">
        <v>1.5E-3</v>
      </c>
      <c r="P22" s="43" t="s">
        <v>10</v>
      </c>
      <c r="Q22" s="48">
        <f>Q12*R22</f>
        <v>3.4559999999999995</v>
      </c>
      <c r="R22" s="42">
        <v>1.1999999999999999E-3</v>
      </c>
      <c r="U22" s="43" t="s">
        <v>10</v>
      </c>
      <c r="V22" s="48">
        <f>V12*W22</f>
        <v>4.6079999999999997</v>
      </c>
      <c r="W22" s="42">
        <v>1.1999999999999999E-3</v>
      </c>
      <c r="Z22" s="43" t="s">
        <v>10</v>
      </c>
      <c r="AA22" s="48">
        <f>AA12*AB22</f>
        <v>1.7999999999999998</v>
      </c>
      <c r="AB22" s="42">
        <v>1.1999999999999999E-3</v>
      </c>
      <c r="AC22" s="6"/>
    </row>
    <row r="23" spans="1:29" x14ac:dyDescent="0.25">
      <c r="A23" s="43" t="s">
        <v>11</v>
      </c>
      <c r="B23" s="48">
        <f>B12*C23</f>
        <v>10.8</v>
      </c>
      <c r="C23" s="42">
        <v>0.02</v>
      </c>
      <c r="F23" s="43" t="s">
        <v>21</v>
      </c>
      <c r="G23" s="48">
        <f>G12*H23</f>
        <v>720</v>
      </c>
      <c r="H23" s="42">
        <v>0.25</v>
      </c>
      <c r="K23" s="43" t="s">
        <v>21</v>
      </c>
      <c r="L23" s="48">
        <f>L12*M23</f>
        <v>960</v>
      </c>
      <c r="M23" s="42">
        <v>0.25</v>
      </c>
      <c r="P23" s="43" t="s">
        <v>21</v>
      </c>
      <c r="Q23" s="48">
        <v>0</v>
      </c>
      <c r="R23" s="42" t="s">
        <v>29</v>
      </c>
      <c r="U23" s="43" t="s">
        <v>21</v>
      </c>
      <c r="V23" s="48">
        <v>0</v>
      </c>
      <c r="W23" s="42" t="s">
        <v>29</v>
      </c>
      <c r="Z23" s="43" t="s">
        <v>21</v>
      </c>
      <c r="AA23" s="48">
        <v>0</v>
      </c>
      <c r="AB23" s="42" t="s">
        <v>29</v>
      </c>
      <c r="AC23" s="6"/>
    </row>
    <row r="24" spans="1:29" x14ac:dyDescent="0.25">
      <c r="A24" s="43" t="s">
        <v>27</v>
      </c>
      <c r="B24" s="48">
        <f>B12*C24</f>
        <v>8.64</v>
      </c>
      <c r="C24" s="42">
        <v>1.6E-2</v>
      </c>
      <c r="F24" s="43" t="s">
        <v>27</v>
      </c>
      <c r="G24" s="48">
        <f>G12*H24</f>
        <v>46.08</v>
      </c>
      <c r="H24" s="42">
        <v>1.6E-2</v>
      </c>
      <c r="K24" s="43" t="s">
        <v>27</v>
      </c>
      <c r="L24" s="48">
        <f>L12*M24</f>
        <v>61.44</v>
      </c>
      <c r="M24" s="42">
        <v>1.6E-2</v>
      </c>
      <c r="P24" s="43" t="s">
        <v>27</v>
      </c>
      <c r="Q24" s="48">
        <f>Q12*R24</f>
        <v>46.08</v>
      </c>
      <c r="R24" s="42">
        <v>1.6E-2</v>
      </c>
      <c r="U24" s="43" t="s">
        <v>27</v>
      </c>
      <c r="V24" s="48">
        <f>V12*W24</f>
        <v>61.44</v>
      </c>
      <c r="W24" s="42">
        <v>1.6E-2</v>
      </c>
      <c r="Z24" s="43" t="s">
        <v>27</v>
      </c>
      <c r="AA24" s="48">
        <f>AA12*AB24</f>
        <v>24</v>
      </c>
      <c r="AB24" s="42">
        <v>1.6E-2</v>
      </c>
      <c r="AC24" s="6"/>
    </row>
    <row r="25" spans="1:29" x14ac:dyDescent="0.25">
      <c r="A25" s="34"/>
      <c r="B25" s="34"/>
      <c r="C25" s="35"/>
      <c r="F25" s="34"/>
      <c r="G25" s="34"/>
      <c r="H25" s="35"/>
      <c r="K25" s="34"/>
      <c r="L25" s="34"/>
      <c r="M25" s="35"/>
      <c r="P25" s="34"/>
      <c r="Q25" s="34"/>
      <c r="R25" s="35"/>
      <c r="U25" s="34"/>
      <c r="V25" s="34"/>
      <c r="W25" s="35"/>
      <c r="Z25" s="34"/>
      <c r="AA25" s="34"/>
      <c r="AB25" s="35"/>
      <c r="AC25" s="5"/>
    </row>
    <row r="26" spans="1:29" x14ac:dyDescent="0.25">
      <c r="A26" s="40" t="s">
        <v>12</v>
      </c>
      <c r="B26" s="50">
        <f>SUM(B12:B23)</f>
        <v>729.37800000000004</v>
      </c>
      <c r="C26" s="35"/>
      <c r="F26" s="40" t="s">
        <v>12</v>
      </c>
      <c r="G26" s="50">
        <f>SUM(G12:G23)</f>
        <v>3642.3359999999998</v>
      </c>
      <c r="H26" s="35"/>
      <c r="K26" s="40" t="s">
        <v>12</v>
      </c>
      <c r="L26" s="50">
        <f>SUM(L12:L23)</f>
        <v>4856.4480000000003</v>
      </c>
      <c r="M26" s="35"/>
      <c r="P26" s="40" t="s">
        <v>12</v>
      </c>
      <c r="Q26" s="50">
        <f>SUM(Q12:Q23)</f>
        <v>3614.9760000000001</v>
      </c>
      <c r="R26" s="35"/>
      <c r="U26" s="40" t="s">
        <v>12</v>
      </c>
      <c r="V26" s="50">
        <f>SUM(V12:V23)</f>
        <v>4819.9679999999998</v>
      </c>
      <c r="W26" s="35"/>
      <c r="Z26" s="40" t="s">
        <v>12</v>
      </c>
      <c r="AA26" s="50">
        <f>SUM(AA12:AA23)</f>
        <v>1882.8</v>
      </c>
      <c r="AB26" s="35"/>
      <c r="AC26" s="5"/>
    </row>
    <row r="27" spans="1:29" x14ac:dyDescent="0.25">
      <c r="A27" s="33" t="s">
        <v>14</v>
      </c>
      <c r="B27" s="50">
        <f>B26/B10</f>
        <v>24.3126</v>
      </c>
      <c r="C27" s="35"/>
      <c r="F27" s="33" t="s">
        <v>14</v>
      </c>
      <c r="G27" s="50">
        <f>G26/G10</f>
        <v>22.764599999999998</v>
      </c>
      <c r="H27" s="35"/>
      <c r="K27" s="33" t="s">
        <v>14</v>
      </c>
      <c r="L27" s="50">
        <f>L26/L10</f>
        <v>30.352800000000002</v>
      </c>
      <c r="M27" s="35"/>
      <c r="P27" s="33" t="s">
        <v>14</v>
      </c>
      <c r="Q27" s="50">
        <f>Q26/Q10</f>
        <v>22.593600000000002</v>
      </c>
      <c r="R27" s="35"/>
      <c r="U27" s="33" t="s">
        <v>14</v>
      </c>
      <c r="V27" s="50">
        <f>V26/V10</f>
        <v>30.1248</v>
      </c>
      <c r="W27" s="35"/>
      <c r="Z27" s="33"/>
      <c r="AA27" s="50"/>
      <c r="AB27" s="35"/>
      <c r="AC27" s="5"/>
    </row>
    <row r="28" spans="1:29" x14ac:dyDescent="0.25">
      <c r="A28" s="34"/>
      <c r="B28" s="34"/>
      <c r="C28" s="35"/>
      <c r="F28" s="34"/>
      <c r="G28" s="34"/>
      <c r="H28" s="34"/>
      <c r="K28" s="34"/>
      <c r="L28" s="34"/>
      <c r="M28" s="34"/>
      <c r="P28" s="34"/>
      <c r="Q28" s="34"/>
      <c r="R28" s="34"/>
      <c r="U28" s="34"/>
      <c r="V28" s="34"/>
      <c r="W28" s="34"/>
      <c r="Z28" s="34"/>
      <c r="AA28" s="34"/>
      <c r="AB28" s="34"/>
    </row>
    <row r="29" spans="1:29" x14ac:dyDescent="0.25">
      <c r="A29" s="51" t="s">
        <v>30</v>
      </c>
      <c r="B29" s="34"/>
      <c r="C29" s="35"/>
      <c r="F29" s="51" t="s">
        <v>30</v>
      </c>
      <c r="G29" s="34"/>
      <c r="H29" s="34"/>
      <c r="K29" s="51" t="s">
        <v>30</v>
      </c>
      <c r="L29" s="34"/>
      <c r="M29" s="34"/>
      <c r="P29" s="51" t="s">
        <v>30</v>
      </c>
      <c r="Q29" s="34"/>
      <c r="R29" s="34"/>
      <c r="U29" s="51" t="s">
        <v>30</v>
      </c>
      <c r="V29" s="34"/>
      <c r="W29" s="34"/>
      <c r="Z29" s="51" t="s">
        <v>30</v>
      </c>
      <c r="AA29" s="34"/>
      <c r="AB29" s="34"/>
    </row>
    <row r="30" spans="1:29" x14ac:dyDescent="0.25">
      <c r="A30" s="34" t="s">
        <v>21</v>
      </c>
      <c r="B30" s="52">
        <v>0</v>
      </c>
      <c r="C30" s="53" t="s">
        <v>20</v>
      </c>
      <c r="F30" s="34" t="s">
        <v>21</v>
      </c>
      <c r="G30" s="52">
        <v>0</v>
      </c>
      <c r="H30" s="53" t="s">
        <v>20</v>
      </c>
      <c r="K30" s="34" t="s">
        <v>21</v>
      </c>
      <c r="L30" s="52">
        <v>0</v>
      </c>
      <c r="M30" s="53" t="s">
        <v>20</v>
      </c>
      <c r="P30" s="34" t="s">
        <v>21</v>
      </c>
      <c r="Q30" s="52">
        <f>Q12*R30</f>
        <v>288</v>
      </c>
      <c r="R30" s="54">
        <v>0.1</v>
      </c>
      <c r="U30" s="34" t="s">
        <v>21</v>
      </c>
      <c r="V30" s="52">
        <f>V12*W30</f>
        <v>384</v>
      </c>
      <c r="W30" s="54">
        <v>0.1</v>
      </c>
      <c r="Z30" s="34" t="s">
        <v>21</v>
      </c>
      <c r="AA30" s="52">
        <f>AA12*AB30</f>
        <v>150</v>
      </c>
      <c r="AB30" s="54">
        <v>0.1</v>
      </c>
      <c r="AC30" s="3"/>
    </row>
    <row r="31" spans="1:29" x14ac:dyDescent="0.25">
      <c r="A31" s="34" t="s">
        <v>25</v>
      </c>
      <c r="B31" s="52">
        <v>0</v>
      </c>
      <c r="C31" s="53" t="s">
        <v>20</v>
      </c>
      <c r="F31" s="34" t="s">
        <v>25</v>
      </c>
      <c r="G31" s="52">
        <v>0</v>
      </c>
      <c r="H31" s="53" t="s">
        <v>20</v>
      </c>
      <c r="K31" s="34" t="s">
        <v>25</v>
      </c>
      <c r="L31" s="52">
        <v>0</v>
      </c>
      <c r="M31" s="53" t="s">
        <v>20</v>
      </c>
      <c r="P31" s="34" t="s">
        <v>25</v>
      </c>
      <c r="Q31" s="52">
        <f>Q12*R31</f>
        <v>0</v>
      </c>
      <c r="R31" s="54">
        <v>0</v>
      </c>
      <c r="U31" s="34" t="s">
        <v>25</v>
      </c>
      <c r="V31" s="52">
        <f>V12*W31</f>
        <v>0</v>
      </c>
      <c r="W31" s="54">
        <v>0</v>
      </c>
      <c r="Z31" s="34" t="s">
        <v>25</v>
      </c>
      <c r="AA31" s="52">
        <f>AA12*AB31</f>
        <v>0</v>
      </c>
      <c r="AB31" s="54">
        <v>0</v>
      </c>
      <c r="AC31" s="3"/>
    </row>
    <row r="32" spans="1:29" x14ac:dyDescent="0.25">
      <c r="A32" s="34" t="s">
        <v>26</v>
      </c>
      <c r="B32" s="52">
        <v>0</v>
      </c>
      <c r="C32" s="53" t="s">
        <v>20</v>
      </c>
      <c r="F32" s="34" t="s">
        <v>26</v>
      </c>
      <c r="G32" s="52">
        <v>0</v>
      </c>
      <c r="H32" s="53" t="s">
        <v>20</v>
      </c>
      <c r="K32" s="34" t="s">
        <v>26</v>
      </c>
      <c r="L32" s="52">
        <v>0</v>
      </c>
      <c r="M32" s="53" t="s">
        <v>20</v>
      </c>
      <c r="P32" s="34" t="s">
        <v>26</v>
      </c>
      <c r="Q32" s="52">
        <f>Q12*R32</f>
        <v>230.4</v>
      </c>
      <c r="R32" s="54">
        <v>0.08</v>
      </c>
      <c r="U32" s="34" t="s">
        <v>26</v>
      </c>
      <c r="V32" s="52">
        <f>V12*W32</f>
        <v>307.2</v>
      </c>
      <c r="W32" s="54">
        <v>0.08</v>
      </c>
      <c r="Z32" s="34" t="s">
        <v>26</v>
      </c>
      <c r="AA32" s="52">
        <f>AA12*AB32</f>
        <v>120</v>
      </c>
      <c r="AB32" s="54">
        <v>0.08</v>
      </c>
      <c r="AC32" s="3"/>
    </row>
    <row r="33" spans="1:29" x14ac:dyDescent="0.25">
      <c r="A33" s="34" t="s">
        <v>31</v>
      </c>
      <c r="B33" s="52">
        <v>0</v>
      </c>
      <c r="C33" s="53" t="s">
        <v>20</v>
      </c>
      <c r="F33" s="34" t="s">
        <v>31</v>
      </c>
      <c r="G33" s="52">
        <v>0</v>
      </c>
      <c r="H33" s="53" t="s">
        <v>20</v>
      </c>
      <c r="K33" s="34" t="s">
        <v>31</v>
      </c>
      <c r="L33" s="52">
        <v>0</v>
      </c>
      <c r="M33" s="53" t="s">
        <v>20</v>
      </c>
      <c r="P33" s="34" t="s">
        <v>31</v>
      </c>
      <c r="Q33" s="52">
        <f>Q12*R33</f>
        <v>620.64</v>
      </c>
      <c r="R33" s="54">
        <f>(9.3+1.3+7.3+1.25+2.4)/100</f>
        <v>0.2155</v>
      </c>
      <c r="U33" s="34" t="s">
        <v>31</v>
      </c>
      <c r="V33" s="52">
        <f>V12*W33</f>
        <v>827.52</v>
      </c>
      <c r="W33" s="54">
        <f>(9.3+1.3+7.3+1.25+2.4)/100</f>
        <v>0.2155</v>
      </c>
      <c r="Z33" s="34" t="s">
        <v>31</v>
      </c>
      <c r="AA33" s="52">
        <f>AA12*AB33</f>
        <v>323.25</v>
      </c>
      <c r="AB33" s="54">
        <f>(9.3+1.3+7.3+1.25+2.4)/100</f>
        <v>0.2155</v>
      </c>
      <c r="AC33" s="3"/>
    </row>
    <row r="34" spans="1:29" x14ac:dyDescent="0.25">
      <c r="A34" s="34"/>
      <c r="B34" s="34"/>
      <c r="C34" s="35"/>
      <c r="F34" s="34"/>
      <c r="G34" s="34"/>
      <c r="H34" s="35"/>
      <c r="K34" s="34"/>
      <c r="L34" s="34"/>
      <c r="M34" s="35"/>
      <c r="P34" s="34"/>
      <c r="Q34" s="34"/>
      <c r="R34" s="34"/>
      <c r="U34" s="34"/>
      <c r="V34" s="34"/>
      <c r="W34" s="34"/>
      <c r="Z34" s="34"/>
      <c r="AA34" s="34"/>
      <c r="AB34" s="34"/>
    </row>
    <row r="35" spans="1:29" x14ac:dyDescent="0.25">
      <c r="A35" s="34" t="s">
        <v>32</v>
      </c>
      <c r="B35" s="52">
        <f>B12-B30-B31-B32-B33</f>
        <v>540</v>
      </c>
      <c r="C35" s="35"/>
      <c r="F35" s="34" t="s">
        <v>32</v>
      </c>
      <c r="G35" s="52">
        <f>G12-G30-G31-G32-G33</f>
        <v>2880</v>
      </c>
      <c r="H35" s="35"/>
      <c r="K35" s="34" t="s">
        <v>32</v>
      </c>
      <c r="L35" s="52">
        <f>L12-L30-L31-L32-L33</f>
        <v>3840</v>
      </c>
      <c r="M35" s="35"/>
      <c r="P35" s="34" t="s">
        <v>32</v>
      </c>
      <c r="Q35" s="52">
        <f>Q12-Q30-Q31-Q32-Q33</f>
        <v>1740.96</v>
      </c>
      <c r="R35" s="34"/>
      <c r="U35" s="34" t="s">
        <v>32</v>
      </c>
      <c r="V35" s="52">
        <f>V12-V30-V31-V32-V33</f>
        <v>2321.2800000000002</v>
      </c>
      <c r="W35" s="34"/>
      <c r="Z35" s="34" t="s">
        <v>32</v>
      </c>
      <c r="AA35" s="52">
        <f>AA12-AA30-AA31-AA32-AA33</f>
        <v>906.75</v>
      </c>
      <c r="AB35" s="34"/>
    </row>
    <row r="36" spans="1:29" x14ac:dyDescent="0.25">
      <c r="A36" s="34" t="s">
        <v>33</v>
      </c>
      <c r="B36" s="52">
        <f>B35/B10</f>
        <v>18</v>
      </c>
      <c r="C36" s="35"/>
      <c r="F36" s="34" t="s">
        <v>33</v>
      </c>
      <c r="G36" s="52">
        <f>G35/G10</f>
        <v>18</v>
      </c>
      <c r="H36" s="35"/>
      <c r="K36" s="34" t="s">
        <v>33</v>
      </c>
      <c r="L36" s="52">
        <f>L35/L10</f>
        <v>24</v>
      </c>
      <c r="M36" s="35"/>
      <c r="P36" s="34" t="s">
        <v>33</v>
      </c>
      <c r="Q36" s="52">
        <f>Q35/Q10</f>
        <v>10.881</v>
      </c>
      <c r="R36" s="34"/>
      <c r="U36" s="34" t="s">
        <v>33</v>
      </c>
      <c r="V36" s="52">
        <f>V35/V10</f>
        <v>14.508000000000001</v>
      </c>
      <c r="W36" s="34"/>
      <c r="Z36" s="34"/>
      <c r="AA36" s="52"/>
      <c r="AB36" s="34"/>
    </row>
    <row r="39" spans="1:29" x14ac:dyDescent="0.25">
      <c r="Z39" s="1" t="s">
        <v>77</v>
      </c>
    </row>
    <row r="40" spans="1:29" x14ac:dyDescent="0.25">
      <c r="Z40" t="s">
        <v>76</v>
      </c>
    </row>
    <row r="41" spans="1:29" x14ac:dyDescent="0.25">
      <c r="Z4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A1830-1C25-4C5F-BEEF-B39FCFE47529}">
  <dimension ref="A2:I127"/>
  <sheetViews>
    <sheetView workbookViewId="0">
      <selection activeCell="M11" sqref="M11"/>
    </sheetView>
  </sheetViews>
  <sheetFormatPr defaultColWidth="9.140625" defaultRowHeight="15" x14ac:dyDescent="0.25"/>
  <cols>
    <col min="1" max="1" width="48.28515625" bestFit="1" customWidth="1"/>
    <col min="2" max="2" width="13.42578125" customWidth="1"/>
    <col min="3" max="3" width="13.42578125" style="5" customWidth="1"/>
    <col min="4" max="8" width="13.42578125" customWidth="1"/>
    <col min="9" max="9" width="15.7109375" bestFit="1" customWidth="1"/>
    <col min="12" max="12" width="31.140625" customWidth="1"/>
    <col min="13" max="14" width="12.7109375" customWidth="1"/>
  </cols>
  <sheetData>
    <row r="2" spans="1:8" ht="21" x14ac:dyDescent="0.35">
      <c r="A2" s="2" t="s">
        <v>35</v>
      </c>
    </row>
    <row r="4" spans="1:8" x14ac:dyDescent="0.25">
      <c r="A4" s="22" t="s">
        <v>79</v>
      </c>
      <c r="B4" s="11" t="s">
        <v>36</v>
      </c>
      <c r="C4" s="11" t="s">
        <v>37</v>
      </c>
      <c r="D4" s="11" t="s">
        <v>38</v>
      </c>
      <c r="E4" s="11" t="s">
        <v>39</v>
      </c>
      <c r="F4" s="11" t="s">
        <v>40</v>
      </c>
      <c r="G4" s="11" t="s">
        <v>44</v>
      </c>
      <c r="H4" s="11" t="s">
        <v>42</v>
      </c>
    </row>
    <row r="5" spans="1:8" x14ac:dyDescent="0.25">
      <c r="A5" s="1" t="s">
        <v>58</v>
      </c>
    </row>
    <row r="6" spans="1:8" x14ac:dyDescent="0.25">
      <c r="A6" t="s">
        <v>41</v>
      </c>
      <c r="B6" s="9">
        <f>B7*8*Mitarbeiterkosten!$B$9</f>
        <v>540</v>
      </c>
      <c r="C6" s="9">
        <f>C7*8*Mitarbeiterkosten!$B$9</f>
        <v>540</v>
      </c>
      <c r="D6" s="9">
        <f>D7*8*Mitarbeiterkosten!$B$9</f>
        <v>540</v>
      </c>
      <c r="E6" s="9">
        <f>E7*8*Mitarbeiterkosten!$B$9</f>
        <v>540</v>
      </c>
      <c r="F6" s="9">
        <f>F7*8*Mitarbeiterkosten!$B$9</f>
        <v>540</v>
      </c>
      <c r="G6" s="9"/>
      <c r="H6" s="4">
        <f>SUM(B6:G6)</f>
        <v>2700</v>
      </c>
    </row>
    <row r="7" spans="1:8" x14ac:dyDescent="0.25">
      <c r="A7" t="s">
        <v>47</v>
      </c>
      <c r="B7" s="18">
        <v>3.75</v>
      </c>
      <c r="C7" s="18">
        <v>3.75</v>
      </c>
      <c r="D7" s="18">
        <v>3.75</v>
      </c>
      <c r="E7" s="18">
        <v>3.75</v>
      </c>
      <c r="F7" s="18">
        <v>3.75</v>
      </c>
      <c r="G7" s="19"/>
      <c r="H7" s="20">
        <f>SUM(B7:G7)</f>
        <v>18.75</v>
      </c>
    </row>
    <row r="8" spans="1:8" x14ac:dyDescent="0.25">
      <c r="A8" t="s">
        <v>48</v>
      </c>
      <c r="B8">
        <v>24</v>
      </c>
      <c r="C8">
        <v>24</v>
      </c>
      <c r="D8">
        <v>24</v>
      </c>
      <c r="E8">
        <v>24</v>
      </c>
      <c r="F8">
        <v>24</v>
      </c>
      <c r="H8">
        <f>SUM(B8:G8)</f>
        <v>120</v>
      </c>
    </row>
    <row r="9" spans="1:8" x14ac:dyDescent="0.25">
      <c r="A9" t="s">
        <v>49</v>
      </c>
      <c r="B9">
        <f>B7*8-B8</f>
        <v>6</v>
      </c>
      <c r="C9">
        <f t="shared" ref="C9:F9" si="0">C7*8-C8</f>
        <v>6</v>
      </c>
      <c r="D9">
        <f t="shared" si="0"/>
        <v>6</v>
      </c>
      <c r="E9">
        <f t="shared" si="0"/>
        <v>6</v>
      </c>
      <c r="F9">
        <f t="shared" si="0"/>
        <v>6</v>
      </c>
      <c r="H9">
        <f>SUM(B9:G9)</f>
        <v>30</v>
      </c>
    </row>
    <row r="10" spans="1:8" x14ac:dyDescent="0.25">
      <c r="A10" t="s">
        <v>43</v>
      </c>
      <c r="H10" s="10">
        <f>H6/(H8+H9)</f>
        <v>18</v>
      </c>
    </row>
    <row r="11" spans="1:8" x14ac:dyDescent="0.25">
      <c r="A11" t="s">
        <v>67</v>
      </c>
      <c r="B11" s="10">
        <f>Mitarbeiterkosten!$B$26</f>
        <v>729.37800000000004</v>
      </c>
      <c r="C11" s="10">
        <f>Mitarbeiterkosten!$B$26</f>
        <v>729.37800000000004</v>
      </c>
      <c r="D11" s="10">
        <f>Mitarbeiterkosten!$B$26</f>
        <v>729.37800000000004</v>
      </c>
      <c r="E11" s="10">
        <f>Mitarbeiterkosten!$B$26</f>
        <v>729.37800000000004</v>
      </c>
      <c r="F11" s="10">
        <f>Mitarbeiterkosten!$B$26</f>
        <v>729.37800000000004</v>
      </c>
      <c r="G11" s="10"/>
      <c r="H11" s="10"/>
    </row>
    <row r="12" spans="1:8" x14ac:dyDescent="0.25">
      <c r="A12" t="s">
        <v>116</v>
      </c>
      <c r="B12" s="4">
        <v>12</v>
      </c>
      <c r="C12" s="4">
        <v>12</v>
      </c>
      <c r="D12" s="4">
        <v>12</v>
      </c>
      <c r="E12" s="4">
        <v>12</v>
      </c>
      <c r="F12" s="4">
        <v>12</v>
      </c>
      <c r="G12" s="4"/>
      <c r="H12" s="10"/>
    </row>
    <row r="13" spans="1:8" x14ac:dyDescent="0.25">
      <c r="A13" t="s">
        <v>66</v>
      </c>
      <c r="B13" s="4">
        <v>360</v>
      </c>
      <c r="H13" s="10"/>
    </row>
    <row r="14" spans="1:8" x14ac:dyDescent="0.25">
      <c r="A14" s="1" t="s">
        <v>45</v>
      </c>
      <c r="B14" s="12">
        <f>SUM(B11:B13)</f>
        <v>1101.3780000000002</v>
      </c>
      <c r="C14" s="12">
        <f t="shared" ref="C14:F14" si="1">SUM(C11:C13)</f>
        <v>741.37800000000004</v>
      </c>
      <c r="D14" s="12">
        <f t="shared" si="1"/>
        <v>741.37800000000004</v>
      </c>
      <c r="E14" s="12">
        <f t="shared" si="1"/>
        <v>741.37800000000004</v>
      </c>
      <c r="F14" s="12">
        <f t="shared" si="1"/>
        <v>741.37800000000004</v>
      </c>
      <c r="G14" s="12"/>
      <c r="H14" s="27">
        <f>SUM(B14:G14)</f>
        <v>4066.8900000000008</v>
      </c>
    </row>
    <row r="15" spans="1:8" x14ac:dyDescent="0.25">
      <c r="A15" s="15" t="s">
        <v>46</v>
      </c>
      <c r="B15" s="15"/>
      <c r="C15" s="16"/>
      <c r="D15" s="15"/>
      <c r="E15" s="15"/>
      <c r="F15" s="15"/>
      <c r="G15" s="15"/>
      <c r="H15" s="17">
        <f>H14/H8</f>
        <v>33.890750000000004</v>
      </c>
    </row>
    <row r="18" spans="1:8" x14ac:dyDescent="0.25">
      <c r="A18" s="22" t="s">
        <v>80</v>
      </c>
      <c r="B18" s="11" t="s">
        <v>36</v>
      </c>
      <c r="C18" s="11" t="s">
        <v>37</v>
      </c>
      <c r="D18" s="11" t="s">
        <v>38</v>
      </c>
      <c r="E18" s="11" t="s">
        <v>39</v>
      </c>
      <c r="F18" s="11" t="s">
        <v>40</v>
      </c>
      <c r="G18" s="11" t="s">
        <v>44</v>
      </c>
      <c r="H18" s="11" t="s">
        <v>42</v>
      </c>
    </row>
    <row r="19" spans="1:8" x14ac:dyDescent="0.25">
      <c r="A19" s="1" t="s">
        <v>57</v>
      </c>
    </row>
    <row r="20" spans="1:8" x14ac:dyDescent="0.25">
      <c r="A20" t="s">
        <v>41</v>
      </c>
      <c r="B20" s="9">
        <v>540</v>
      </c>
      <c r="C20" s="9">
        <v>540</v>
      </c>
      <c r="D20" s="9">
        <v>540</v>
      </c>
      <c r="E20" s="9">
        <v>540</v>
      </c>
      <c r="F20" s="9">
        <v>540</v>
      </c>
      <c r="G20" s="9">
        <v>540</v>
      </c>
      <c r="H20" s="4">
        <f>SUM(B20:G20)</f>
        <v>3240</v>
      </c>
    </row>
    <row r="21" spans="1:8" x14ac:dyDescent="0.25">
      <c r="A21" t="s">
        <v>47</v>
      </c>
      <c r="B21" s="19">
        <v>5</v>
      </c>
      <c r="C21" s="19">
        <v>5</v>
      </c>
      <c r="D21" s="19">
        <v>5</v>
      </c>
      <c r="E21" s="19">
        <v>5</v>
      </c>
      <c r="F21" s="19">
        <v>2.5</v>
      </c>
      <c r="G21" s="19">
        <v>0</v>
      </c>
      <c r="H21" s="20">
        <f>SUM(B21:G21)</f>
        <v>22.5</v>
      </c>
    </row>
    <row r="22" spans="1:8" x14ac:dyDescent="0.25">
      <c r="A22" t="s">
        <v>48</v>
      </c>
      <c r="B22">
        <v>32</v>
      </c>
      <c r="C22" s="5">
        <v>32</v>
      </c>
      <c r="D22">
        <v>32</v>
      </c>
      <c r="E22">
        <v>32</v>
      </c>
      <c r="F22">
        <v>16</v>
      </c>
      <c r="G22">
        <v>0</v>
      </c>
      <c r="H22">
        <f>SUM(B22:G22)</f>
        <v>144</v>
      </c>
    </row>
    <row r="23" spans="1:8" x14ac:dyDescent="0.25">
      <c r="A23" t="s">
        <v>49</v>
      </c>
      <c r="B23">
        <f>B21*8-B22</f>
        <v>8</v>
      </c>
      <c r="C23">
        <f t="shared" ref="C23:G23" si="2">C21*8-C22</f>
        <v>8</v>
      </c>
      <c r="D23">
        <f t="shared" si="2"/>
        <v>8</v>
      </c>
      <c r="E23">
        <f t="shared" si="2"/>
        <v>8</v>
      </c>
      <c r="F23">
        <f t="shared" si="2"/>
        <v>4</v>
      </c>
      <c r="G23">
        <f t="shared" si="2"/>
        <v>0</v>
      </c>
      <c r="H23">
        <f>SUM(B23:G23)</f>
        <v>36</v>
      </c>
    </row>
    <row r="24" spans="1:8" x14ac:dyDescent="0.25">
      <c r="A24" t="s">
        <v>43</v>
      </c>
      <c r="B24" s="4"/>
      <c r="C24" s="8"/>
      <c r="D24" s="4"/>
      <c r="E24" s="4"/>
      <c r="F24" s="4"/>
      <c r="G24" s="4"/>
      <c r="H24" s="10">
        <f>H20/(H22+H23)</f>
        <v>18</v>
      </c>
    </row>
    <row r="25" spans="1:8" x14ac:dyDescent="0.25">
      <c r="A25" t="s">
        <v>67</v>
      </c>
      <c r="B25" s="10">
        <f>Mitarbeiterkosten!$B$26</f>
        <v>729.37800000000004</v>
      </c>
      <c r="C25" s="10">
        <f>Mitarbeiterkosten!$B$26</f>
        <v>729.37800000000004</v>
      </c>
      <c r="D25" s="10">
        <f>Mitarbeiterkosten!$B$26</f>
        <v>729.37800000000004</v>
      </c>
      <c r="E25" s="10">
        <f>Mitarbeiterkosten!$B$26</f>
        <v>729.37800000000004</v>
      </c>
      <c r="F25" s="10">
        <f>Mitarbeiterkosten!$B$26</f>
        <v>729.37800000000004</v>
      </c>
      <c r="G25" s="10">
        <f>Mitarbeiterkosten!$B$26</f>
        <v>729.37800000000004</v>
      </c>
      <c r="H25" s="10"/>
    </row>
    <row r="26" spans="1:8" x14ac:dyDescent="0.25">
      <c r="A26" t="s">
        <v>116</v>
      </c>
      <c r="B26" s="4">
        <v>12</v>
      </c>
      <c r="C26" s="4">
        <v>12</v>
      </c>
      <c r="D26" s="4">
        <v>12</v>
      </c>
      <c r="E26" s="4">
        <v>12</v>
      </c>
      <c r="F26" s="4">
        <v>12</v>
      </c>
      <c r="G26" s="4">
        <v>12</v>
      </c>
      <c r="H26" s="10"/>
    </row>
    <row r="27" spans="1:8" x14ac:dyDescent="0.25">
      <c r="A27" t="s">
        <v>66</v>
      </c>
      <c r="B27" s="4">
        <v>360</v>
      </c>
      <c r="C27" s="8"/>
      <c r="D27" s="4"/>
      <c r="E27" s="4"/>
      <c r="F27" s="4"/>
      <c r="G27" s="4"/>
      <c r="H27" s="10"/>
    </row>
    <row r="28" spans="1:8" x14ac:dyDescent="0.25">
      <c r="A28" s="1" t="s">
        <v>45</v>
      </c>
      <c r="B28" s="12">
        <f>SUM(B25:B27)</f>
        <v>1101.3780000000002</v>
      </c>
      <c r="C28" s="12">
        <f t="shared" ref="C28:G28" si="3">SUM(C25:C27)</f>
        <v>741.37800000000004</v>
      </c>
      <c r="D28" s="12">
        <f t="shared" si="3"/>
        <v>741.37800000000004</v>
      </c>
      <c r="E28" s="12">
        <f t="shared" si="3"/>
        <v>741.37800000000004</v>
      </c>
      <c r="F28" s="12">
        <f t="shared" si="3"/>
        <v>741.37800000000004</v>
      </c>
      <c r="G28" s="12">
        <f t="shared" si="3"/>
        <v>741.37800000000004</v>
      </c>
      <c r="H28" s="27">
        <f>SUM(B28:G28)</f>
        <v>4808.2680000000009</v>
      </c>
    </row>
    <row r="29" spans="1:8" x14ac:dyDescent="0.25">
      <c r="A29" s="15" t="s">
        <v>46</v>
      </c>
      <c r="B29" s="15"/>
      <c r="C29" s="16"/>
      <c r="D29" s="15"/>
      <c r="E29" s="15"/>
      <c r="F29" s="15"/>
      <c r="G29" s="15"/>
      <c r="H29" s="17">
        <f>H28/H22</f>
        <v>33.390750000000004</v>
      </c>
    </row>
    <row r="32" spans="1:8" x14ac:dyDescent="0.25">
      <c r="A32" s="22" t="s">
        <v>81</v>
      </c>
      <c r="B32" s="11" t="s">
        <v>36</v>
      </c>
      <c r="C32" s="11" t="s">
        <v>37</v>
      </c>
      <c r="D32" s="11" t="s">
        <v>38</v>
      </c>
      <c r="E32" s="11" t="s">
        <v>39</v>
      </c>
      <c r="F32" s="11" t="s">
        <v>40</v>
      </c>
      <c r="G32" s="11" t="s">
        <v>44</v>
      </c>
      <c r="H32" s="11" t="s">
        <v>42</v>
      </c>
    </row>
    <row r="33" spans="1:8" x14ac:dyDescent="0.25">
      <c r="A33" s="1" t="s">
        <v>57</v>
      </c>
    </row>
    <row r="34" spans="1:8" x14ac:dyDescent="0.25">
      <c r="A34" t="s">
        <v>41</v>
      </c>
      <c r="B34" s="9"/>
      <c r="C34" s="9">
        <v>540</v>
      </c>
      <c r="D34" s="9">
        <v>540</v>
      </c>
      <c r="E34" s="9">
        <v>540</v>
      </c>
      <c r="F34" s="9">
        <v>540</v>
      </c>
      <c r="G34" s="9">
        <v>540</v>
      </c>
      <c r="H34" s="4">
        <f>SUM(B34:G34)</f>
        <v>2700</v>
      </c>
    </row>
    <row r="35" spans="1:8" x14ac:dyDescent="0.25">
      <c r="A35" t="s">
        <v>47</v>
      </c>
      <c r="B35" s="19"/>
      <c r="C35" s="19">
        <v>5</v>
      </c>
      <c r="D35" s="19">
        <v>5</v>
      </c>
      <c r="E35" s="19">
        <v>6</v>
      </c>
      <c r="F35" s="19">
        <v>2.75</v>
      </c>
      <c r="G35" s="19">
        <v>0</v>
      </c>
      <c r="H35" s="20">
        <f>SUM(B35:G35)</f>
        <v>18.75</v>
      </c>
    </row>
    <row r="36" spans="1:8" x14ac:dyDescent="0.25">
      <c r="A36" t="s">
        <v>48</v>
      </c>
      <c r="C36" s="5">
        <v>32</v>
      </c>
      <c r="D36">
        <v>32</v>
      </c>
      <c r="E36">
        <v>40</v>
      </c>
      <c r="F36">
        <v>16</v>
      </c>
      <c r="G36">
        <v>0</v>
      </c>
      <c r="H36">
        <f>SUM(B36:G36)</f>
        <v>120</v>
      </c>
    </row>
    <row r="37" spans="1:8" x14ac:dyDescent="0.25">
      <c r="A37" t="s">
        <v>49</v>
      </c>
      <c r="C37">
        <f t="shared" ref="C37:G37" si="4">C35*8-C36</f>
        <v>8</v>
      </c>
      <c r="D37">
        <f t="shared" si="4"/>
        <v>8</v>
      </c>
      <c r="E37">
        <f t="shared" si="4"/>
        <v>8</v>
      </c>
      <c r="F37">
        <f t="shared" si="4"/>
        <v>6</v>
      </c>
      <c r="G37">
        <f t="shared" si="4"/>
        <v>0</v>
      </c>
      <c r="H37">
        <f>SUM(B37:G37)</f>
        <v>30</v>
      </c>
    </row>
    <row r="38" spans="1:8" x14ac:dyDescent="0.25">
      <c r="A38" t="s">
        <v>43</v>
      </c>
      <c r="B38" s="4"/>
      <c r="C38" s="8"/>
      <c r="D38" s="4"/>
      <c r="E38" s="4"/>
      <c r="F38" s="4"/>
      <c r="G38" s="4"/>
      <c r="H38" s="10">
        <f>H34/(H36+H37)</f>
        <v>18</v>
      </c>
    </row>
    <row r="39" spans="1:8" x14ac:dyDescent="0.25">
      <c r="A39" t="s">
        <v>67</v>
      </c>
      <c r="B39" s="10"/>
      <c r="C39" s="10">
        <f>Mitarbeiterkosten!$B$26</f>
        <v>729.37800000000004</v>
      </c>
      <c r="D39" s="10">
        <f>Mitarbeiterkosten!$B$26</f>
        <v>729.37800000000004</v>
      </c>
      <c r="E39" s="10">
        <f>Mitarbeiterkosten!$B$26</f>
        <v>729.37800000000004</v>
      </c>
      <c r="F39" s="10">
        <f>Mitarbeiterkosten!$B$26</f>
        <v>729.37800000000004</v>
      </c>
      <c r="G39" s="10">
        <f>Mitarbeiterkosten!$B$26</f>
        <v>729.37800000000004</v>
      </c>
      <c r="H39" s="10"/>
    </row>
    <row r="40" spans="1:8" x14ac:dyDescent="0.25">
      <c r="A40" t="s">
        <v>116</v>
      </c>
      <c r="B40" s="4"/>
      <c r="C40" s="4">
        <v>12</v>
      </c>
      <c r="D40" s="4">
        <v>12</v>
      </c>
      <c r="E40" s="4">
        <v>12</v>
      </c>
      <c r="F40" s="4">
        <v>12</v>
      </c>
      <c r="G40" s="4">
        <v>12</v>
      </c>
      <c r="H40" s="10"/>
    </row>
    <row r="41" spans="1:8" x14ac:dyDescent="0.25">
      <c r="A41" t="s">
        <v>66</v>
      </c>
      <c r="B41" s="4"/>
      <c r="C41" s="4">
        <v>360</v>
      </c>
      <c r="D41" s="4"/>
      <c r="E41" s="4"/>
      <c r="F41" s="4"/>
      <c r="G41" s="4"/>
      <c r="H41" s="10"/>
    </row>
    <row r="42" spans="1:8" x14ac:dyDescent="0.25">
      <c r="A42" s="1" t="s">
        <v>45</v>
      </c>
      <c r="B42" s="12"/>
      <c r="C42" s="12">
        <f t="shared" ref="C42:G42" si="5">SUM(C39:C41)</f>
        <v>1101.3780000000002</v>
      </c>
      <c r="D42" s="12">
        <f t="shared" si="5"/>
        <v>741.37800000000004</v>
      </c>
      <c r="E42" s="12">
        <f t="shared" si="5"/>
        <v>741.37800000000004</v>
      </c>
      <c r="F42" s="12">
        <f t="shared" si="5"/>
        <v>741.37800000000004</v>
      </c>
      <c r="G42" s="12">
        <f t="shared" si="5"/>
        <v>741.37800000000004</v>
      </c>
      <c r="H42" s="27">
        <f>SUM(B42:G42)</f>
        <v>4066.8900000000008</v>
      </c>
    </row>
    <row r="43" spans="1:8" x14ac:dyDescent="0.25">
      <c r="A43" s="15" t="s">
        <v>46</v>
      </c>
      <c r="B43" s="15"/>
      <c r="C43" s="16"/>
      <c r="D43" s="15"/>
      <c r="E43" s="15"/>
      <c r="F43" s="15"/>
      <c r="G43" s="15"/>
      <c r="H43" s="17">
        <f>H42/H36</f>
        <v>33.890750000000004</v>
      </c>
    </row>
    <row r="46" spans="1:8" x14ac:dyDescent="0.25">
      <c r="A46" s="22" t="s">
        <v>82</v>
      </c>
      <c r="B46" s="11" t="s">
        <v>36</v>
      </c>
      <c r="C46" s="11" t="s">
        <v>37</v>
      </c>
      <c r="D46" s="11" t="s">
        <v>38</v>
      </c>
    </row>
    <row r="47" spans="1:8" x14ac:dyDescent="0.25">
      <c r="A47" s="1" t="s">
        <v>59</v>
      </c>
    </row>
    <row r="48" spans="1:8" x14ac:dyDescent="0.25">
      <c r="A48" t="s">
        <v>41</v>
      </c>
      <c r="B48" s="9">
        <f>B49*8*Mitarbeiterkosten!$G$9</f>
        <v>3456</v>
      </c>
      <c r="C48" s="9">
        <f>C49*8*Mitarbeiterkosten!$G$9</f>
        <v>3456</v>
      </c>
      <c r="D48" s="9">
        <f>D49*8*Mitarbeiterkosten!$G$9</f>
        <v>3168</v>
      </c>
      <c r="E48" s="9"/>
      <c r="F48" s="9"/>
      <c r="G48" s="9"/>
      <c r="H48" s="4">
        <f>SUM(B48:G48)</f>
        <v>10080</v>
      </c>
    </row>
    <row r="49" spans="1:9" x14ac:dyDescent="0.25">
      <c r="A49" t="s">
        <v>47</v>
      </c>
      <c r="B49" s="19">
        <v>24</v>
      </c>
      <c r="C49" s="19">
        <v>24</v>
      </c>
      <c r="D49" s="19">
        <v>22</v>
      </c>
      <c r="E49" s="19"/>
      <c r="F49" s="19"/>
      <c r="G49" s="19"/>
      <c r="H49" s="55">
        <f>SUM(B49:G49)</f>
        <v>70</v>
      </c>
      <c r="I49" s="34" t="s">
        <v>90</v>
      </c>
    </row>
    <row r="50" spans="1:9" x14ac:dyDescent="0.25">
      <c r="A50" t="s">
        <v>48</v>
      </c>
      <c r="B50">
        <v>176</v>
      </c>
      <c r="C50" s="5">
        <v>176</v>
      </c>
      <c r="D50">
        <v>128</v>
      </c>
      <c r="H50">
        <f>SUM(B50:G50)</f>
        <v>480</v>
      </c>
    </row>
    <row r="51" spans="1:9" x14ac:dyDescent="0.25">
      <c r="A51" t="s">
        <v>49</v>
      </c>
      <c r="B51">
        <f>B49*8-B50</f>
        <v>16</v>
      </c>
      <c r="C51">
        <f>C49*8-C50</f>
        <v>16</v>
      </c>
      <c r="D51">
        <f>D49*8-D50</f>
        <v>48</v>
      </c>
      <c r="H51">
        <f>SUM(B51:G51)</f>
        <v>80</v>
      </c>
    </row>
    <row r="52" spans="1:9" x14ac:dyDescent="0.25">
      <c r="A52" t="s">
        <v>43</v>
      </c>
      <c r="H52" s="10">
        <f>H48/(H50+H51)</f>
        <v>18</v>
      </c>
    </row>
    <row r="53" spans="1:9" x14ac:dyDescent="0.25">
      <c r="A53" t="s">
        <v>67</v>
      </c>
      <c r="B53" s="10">
        <f>B49*8*Mitarbeiterkosten!$G$27</f>
        <v>4370.8031999999994</v>
      </c>
      <c r="C53" s="10">
        <f>C49*8*Mitarbeiterkosten!$G$27</f>
        <v>4370.8031999999994</v>
      </c>
      <c r="D53" s="10">
        <f>D49*8*Mitarbeiterkosten!$G$27</f>
        <v>4006.5695999999998</v>
      </c>
      <c r="H53" s="10"/>
    </row>
    <row r="54" spans="1:9" x14ac:dyDescent="0.25">
      <c r="A54" t="s">
        <v>116</v>
      </c>
      <c r="B54" s="4">
        <v>12</v>
      </c>
      <c r="C54" s="4">
        <v>12</v>
      </c>
      <c r="D54" s="4">
        <v>12</v>
      </c>
      <c r="H54" s="10"/>
    </row>
    <row r="55" spans="1:9" x14ac:dyDescent="0.25">
      <c r="A55" t="s">
        <v>66</v>
      </c>
      <c r="B55" s="4">
        <v>360</v>
      </c>
      <c r="H55" s="10"/>
    </row>
    <row r="56" spans="1:9" x14ac:dyDescent="0.25">
      <c r="A56" s="1" t="s">
        <v>45</v>
      </c>
      <c r="B56" s="12">
        <f>SUM(B53:B55)</f>
        <v>4742.8031999999994</v>
      </c>
      <c r="C56" s="12">
        <f>SUM(C53:C55)</f>
        <v>4382.8031999999994</v>
      </c>
      <c r="D56" s="12">
        <f>SUM(D53:D55)</f>
        <v>4018.5695999999998</v>
      </c>
      <c r="E56" s="12"/>
      <c r="F56" s="12"/>
      <c r="G56" s="12"/>
      <c r="H56" s="27">
        <f>SUM(B56:G56)</f>
        <v>13144.175999999999</v>
      </c>
    </row>
    <row r="57" spans="1:9" x14ac:dyDescent="0.25">
      <c r="A57" s="15" t="s">
        <v>46</v>
      </c>
      <c r="B57" s="15"/>
      <c r="C57" s="16"/>
      <c r="D57" s="15"/>
      <c r="E57" s="15"/>
      <c r="F57" s="15"/>
      <c r="G57" s="15"/>
      <c r="H57" s="17">
        <f>H56/H50</f>
        <v>27.383699999999997</v>
      </c>
    </row>
    <row r="60" spans="1:9" x14ac:dyDescent="0.25">
      <c r="A60" s="22" t="s">
        <v>83</v>
      </c>
      <c r="D60" s="11" t="s">
        <v>38</v>
      </c>
      <c r="E60" s="11" t="s">
        <v>39</v>
      </c>
      <c r="F60" s="11" t="s">
        <v>40</v>
      </c>
    </row>
    <row r="61" spans="1:9" x14ac:dyDescent="0.25">
      <c r="A61" s="1" t="s">
        <v>60</v>
      </c>
      <c r="E61" s="5"/>
    </row>
    <row r="62" spans="1:9" x14ac:dyDescent="0.25">
      <c r="A62" t="s">
        <v>41</v>
      </c>
      <c r="D62" s="9">
        <f>D63*8*Mitarbeiterkosten!$G$9</f>
        <v>3456</v>
      </c>
      <c r="E62" s="9">
        <f>E63*8*Mitarbeiterkosten!$G$9</f>
        <v>3456</v>
      </c>
      <c r="F62" s="9">
        <f>F63*8*Mitarbeiterkosten!$G$9</f>
        <v>1728</v>
      </c>
      <c r="G62" s="9"/>
      <c r="H62" s="4">
        <f>SUM(D62:G62)</f>
        <v>8640</v>
      </c>
    </row>
    <row r="63" spans="1:9" x14ac:dyDescent="0.25">
      <c r="A63" t="s">
        <v>47</v>
      </c>
      <c r="D63" s="19">
        <v>24</v>
      </c>
      <c r="E63" s="19">
        <v>24</v>
      </c>
      <c r="F63" s="19">
        <v>12</v>
      </c>
      <c r="G63" s="19"/>
      <c r="H63" s="55">
        <f>SUM(D63:G63)</f>
        <v>60</v>
      </c>
      <c r="I63" s="34" t="s">
        <v>90</v>
      </c>
    </row>
    <row r="64" spans="1:9" x14ac:dyDescent="0.25">
      <c r="A64" t="s">
        <v>48</v>
      </c>
      <c r="D64">
        <v>160</v>
      </c>
      <c r="E64" s="5">
        <v>160</v>
      </c>
      <c r="F64">
        <v>80</v>
      </c>
      <c r="H64">
        <f>SUM(D64:G64)</f>
        <v>400</v>
      </c>
    </row>
    <row r="65" spans="1:9" x14ac:dyDescent="0.25">
      <c r="A65" t="s">
        <v>49</v>
      </c>
      <c r="D65">
        <f>D63*8-D64</f>
        <v>32</v>
      </c>
      <c r="E65">
        <f t="shared" ref="E65" si="6">E63*8-E64</f>
        <v>32</v>
      </c>
      <c r="F65">
        <f t="shared" ref="F65" si="7">F63*8-F64</f>
        <v>16</v>
      </c>
      <c r="H65">
        <f>SUM(D65:G65)</f>
        <v>80</v>
      </c>
    </row>
    <row r="66" spans="1:9" x14ac:dyDescent="0.25">
      <c r="A66" t="s">
        <v>43</v>
      </c>
      <c r="E66" s="5"/>
      <c r="H66" s="10">
        <f>H62/(H64+H65)</f>
        <v>18</v>
      </c>
    </row>
    <row r="67" spans="1:9" x14ac:dyDescent="0.25">
      <c r="A67" t="s">
        <v>67</v>
      </c>
      <c r="D67" s="10">
        <f>D63*8*Mitarbeiterkosten!$G$27</f>
        <v>4370.8031999999994</v>
      </c>
      <c r="E67" s="10">
        <f>E63*8*Mitarbeiterkosten!$G$27</f>
        <v>4370.8031999999994</v>
      </c>
      <c r="F67" s="10">
        <f>F63*8*Mitarbeiterkosten!$G$27</f>
        <v>2185.4015999999997</v>
      </c>
      <c r="H67" s="10"/>
    </row>
    <row r="68" spans="1:9" x14ac:dyDescent="0.25">
      <c r="A68" t="s">
        <v>116</v>
      </c>
      <c r="D68" s="4">
        <v>12</v>
      </c>
      <c r="E68" s="4">
        <v>12</v>
      </c>
      <c r="F68" s="4">
        <v>12</v>
      </c>
      <c r="H68" s="10"/>
    </row>
    <row r="69" spans="1:9" x14ac:dyDescent="0.25">
      <c r="A69" t="s">
        <v>66</v>
      </c>
      <c r="B69" s="4"/>
      <c r="D69" s="4">
        <v>360</v>
      </c>
      <c r="E69" s="5"/>
      <c r="H69" s="10"/>
    </row>
    <row r="70" spans="1:9" x14ac:dyDescent="0.25">
      <c r="A70" s="1" t="s">
        <v>45</v>
      </c>
      <c r="B70" s="1"/>
      <c r="C70" s="28"/>
      <c r="D70" s="12">
        <f>SUM(D67:D69)</f>
        <v>4742.8031999999994</v>
      </c>
      <c r="E70" s="12">
        <f>SUM(E67:E69)</f>
        <v>4382.8031999999994</v>
      </c>
      <c r="F70" s="12">
        <f>SUM(F67:F69)</f>
        <v>2197.4015999999997</v>
      </c>
      <c r="G70" s="12"/>
      <c r="H70" s="27">
        <f>SUM(D70:G70)</f>
        <v>11323.007999999998</v>
      </c>
    </row>
    <row r="71" spans="1:9" x14ac:dyDescent="0.25">
      <c r="A71" s="15" t="s">
        <v>46</v>
      </c>
      <c r="B71" s="15"/>
      <c r="C71" s="16"/>
      <c r="D71" s="15"/>
      <c r="E71" s="15"/>
      <c r="F71" s="15"/>
      <c r="G71" s="15"/>
      <c r="H71" s="17">
        <f>H70/H64</f>
        <v>28.307519999999997</v>
      </c>
    </row>
    <row r="74" spans="1:9" x14ac:dyDescent="0.25">
      <c r="A74" s="22" t="s">
        <v>84</v>
      </c>
      <c r="B74" s="11" t="s">
        <v>36</v>
      </c>
      <c r="C74" s="11" t="s">
        <v>37</v>
      </c>
      <c r="D74" s="11" t="s">
        <v>38</v>
      </c>
      <c r="E74" s="11" t="s">
        <v>39</v>
      </c>
      <c r="F74" s="11" t="s">
        <v>40</v>
      </c>
    </row>
    <row r="75" spans="1:9" x14ac:dyDescent="0.25">
      <c r="A75" s="1" t="s">
        <v>61</v>
      </c>
      <c r="E75" s="5"/>
    </row>
    <row r="76" spans="1:9" x14ac:dyDescent="0.25">
      <c r="A76" t="s">
        <v>41</v>
      </c>
      <c r="B76" s="9">
        <f>B77*8*Mitarbeiterkosten!$G$9</f>
        <v>1728</v>
      </c>
      <c r="C76" s="9">
        <f>C77*8*Mitarbeiterkosten!$G$9</f>
        <v>2304</v>
      </c>
      <c r="D76" s="9">
        <f>D77*8*Mitarbeiterkosten!$G$9</f>
        <v>2304</v>
      </c>
      <c r="E76" s="9">
        <f>E77*8*Mitarbeiterkosten!$G$9</f>
        <v>2304</v>
      </c>
      <c r="F76" s="9">
        <f>F77*8*Mitarbeiterkosten!$G$9</f>
        <v>1440</v>
      </c>
      <c r="G76" s="9"/>
      <c r="H76" s="4">
        <f>SUM(B76:G76)</f>
        <v>10080</v>
      </c>
    </row>
    <row r="77" spans="1:9" x14ac:dyDescent="0.25">
      <c r="A77" t="s">
        <v>47</v>
      </c>
      <c r="B77" s="19">
        <v>12</v>
      </c>
      <c r="C77" s="19">
        <v>16</v>
      </c>
      <c r="D77" s="19">
        <v>16</v>
      </c>
      <c r="E77" s="19">
        <v>16</v>
      </c>
      <c r="F77" s="19">
        <v>10</v>
      </c>
      <c r="G77" s="19"/>
      <c r="H77" s="55">
        <f>SUM(B77:G77)</f>
        <v>70</v>
      </c>
      <c r="I77" s="34" t="s">
        <v>90</v>
      </c>
    </row>
    <row r="78" spans="1:9" x14ac:dyDescent="0.25">
      <c r="A78" t="s">
        <v>48</v>
      </c>
      <c r="B78">
        <v>80</v>
      </c>
      <c r="C78" s="5">
        <v>112</v>
      </c>
      <c r="D78">
        <v>112</v>
      </c>
      <c r="E78" s="5">
        <v>112</v>
      </c>
      <c r="F78">
        <v>64</v>
      </c>
      <c r="H78" s="20">
        <f>SUM(B78:G78)</f>
        <v>480</v>
      </c>
    </row>
    <row r="79" spans="1:9" x14ac:dyDescent="0.25">
      <c r="A79" t="s">
        <v>49</v>
      </c>
      <c r="B79">
        <f>B77*8-B78</f>
        <v>16</v>
      </c>
      <c r="C79">
        <f>C77*8-C78</f>
        <v>16</v>
      </c>
      <c r="D79">
        <f>D77*8-D78</f>
        <v>16</v>
      </c>
      <c r="E79">
        <f t="shared" ref="E79" si="8">E77*8-E78</f>
        <v>16</v>
      </c>
      <c r="F79">
        <f t="shared" ref="F79" si="9">F77*8-F78</f>
        <v>16</v>
      </c>
      <c r="H79" s="20">
        <f>SUM(B79:G79)</f>
        <v>80</v>
      </c>
    </row>
    <row r="80" spans="1:9" x14ac:dyDescent="0.25">
      <c r="A80" t="s">
        <v>43</v>
      </c>
      <c r="E80" s="5"/>
      <c r="H80" s="10">
        <f>H76/(H78+H79)</f>
        <v>18</v>
      </c>
    </row>
    <row r="81" spans="1:8" x14ac:dyDescent="0.25">
      <c r="A81" t="s">
        <v>67</v>
      </c>
      <c r="B81" s="10">
        <f>B77*8*Mitarbeiterkosten!$G$27</f>
        <v>2185.4015999999997</v>
      </c>
      <c r="C81" s="10">
        <f>C77*8*Mitarbeiterkosten!$G$27</f>
        <v>2913.8687999999997</v>
      </c>
      <c r="D81" s="10">
        <f>D77*8*Mitarbeiterkosten!$G$27</f>
        <v>2913.8687999999997</v>
      </c>
      <c r="E81" s="10">
        <f>E77*8*Mitarbeiterkosten!$G$27</f>
        <v>2913.8687999999997</v>
      </c>
      <c r="F81" s="10">
        <f>F77*8*Mitarbeiterkosten!$G$27</f>
        <v>1821.1679999999999</v>
      </c>
      <c r="H81" s="10"/>
    </row>
    <row r="82" spans="1:8" x14ac:dyDescent="0.25">
      <c r="A82" t="s">
        <v>116</v>
      </c>
      <c r="B82" s="4">
        <v>12</v>
      </c>
      <c r="C82" s="4">
        <v>12</v>
      </c>
      <c r="D82" s="4">
        <v>12</v>
      </c>
      <c r="E82" s="4">
        <v>12</v>
      </c>
      <c r="F82" s="4">
        <v>12</v>
      </c>
      <c r="H82" s="10"/>
    </row>
    <row r="83" spans="1:8" x14ac:dyDescent="0.25">
      <c r="A83" t="s">
        <v>66</v>
      </c>
      <c r="B83" s="4">
        <v>360</v>
      </c>
      <c r="E83" s="5"/>
      <c r="H83" s="10"/>
    </row>
    <row r="84" spans="1:8" x14ac:dyDescent="0.25">
      <c r="A84" s="1" t="s">
        <v>45</v>
      </c>
      <c r="B84" s="12">
        <f>SUM(B81:B83)</f>
        <v>2557.4015999999997</v>
      </c>
      <c r="C84" s="12">
        <f t="shared" ref="C84:F84" si="10">SUM(C81:C83)</f>
        <v>2925.8687999999997</v>
      </c>
      <c r="D84" s="12">
        <f t="shared" si="10"/>
        <v>2925.8687999999997</v>
      </c>
      <c r="E84" s="12">
        <f t="shared" si="10"/>
        <v>2925.8687999999997</v>
      </c>
      <c r="F84" s="12">
        <f t="shared" si="10"/>
        <v>1833.1679999999999</v>
      </c>
      <c r="G84" s="12"/>
      <c r="H84" s="27">
        <f>SUM(B84:G84)</f>
        <v>13168.175999999999</v>
      </c>
    </row>
    <row r="85" spans="1:8" x14ac:dyDescent="0.25">
      <c r="A85" s="15" t="s">
        <v>46</v>
      </c>
      <c r="B85" s="15"/>
      <c r="C85" s="16"/>
      <c r="D85" s="15"/>
      <c r="E85" s="15"/>
      <c r="F85" s="15"/>
      <c r="G85" s="15"/>
      <c r="H85" s="17">
        <f>H84/H78</f>
        <v>27.433699999999998</v>
      </c>
    </row>
    <row r="88" spans="1:8" x14ac:dyDescent="0.25">
      <c r="A88" s="22" t="s">
        <v>85</v>
      </c>
      <c r="B88" s="11" t="s">
        <v>87</v>
      </c>
      <c r="C88" s="11"/>
      <c r="D88" s="11"/>
      <c r="E88" s="11"/>
      <c r="F88" s="11"/>
    </row>
    <row r="89" spans="1:8" x14ac:dyDescent="0.25">
      <c r="A89" s="1" t="s">
        <v>89</v>
      </c>
      <c r="E89" s="5"/>
    </row>
    <row r="90" spans="1:8" x14ac:dyDescent="0.25">
      <c r="A90" t="s">
        <v>41</v>
      </c>
      <c r="B90" s="9">
        <f>B91*8*Mitarbeiterkosten!$Q$9</f>
        <v>2880</v>
      </c>
      <c r="C90" s="9"/>
      <c r="D90" s="9"/>
      <c r="E90" s="9"/>
      <c r="F90" s="9"/>
      <c r="G90" s="9"/>
      <c r="H90" s="4">
        <f>SUM(B90:G90)</f>
        <v>2880</v>
      </c>
    </row>
    <row r="91" spans="1:8" x14ac:dyDescent="0.25">
      <c r="A91" t="s">
        <v>47</v>
      </c>
      <c r="B91" s="19">
        <v>20</v>
      </c>
      <c r="C91" s="19"/>
      <c r="D91" s="19"/>
      <c r="E91" s="19"/>
      <c r="F91" s="19"/>
      <c r="G91" s="19"/>
      <c r="H91" s="20">
        <f>SUM(B91:G91)</f>
        <v>20</v>
      </c>
    </row>
    <row r="92" spans="1:8" x14ac:dyDescent="0.25">
      <c r="A92" t="s">
        <v>48</v>
      </c>
      <c r="B92">
        <v>128</v>
      </c>
      <c r="E92" s="5"/>
      <c r="H92" s="20">
        <f>SUM(B92:G92)</f>
        <v>128</v>
      </c>
    </row>
    <row r="93" spans="1:8" x14ac:dyDescent="0.25">
      <c r="A93" t="s">
        <v>49</v>
      </c>
      <c r="B93">
        <f>B91*8-B92</f>
        <v>32</v>
      </c>
      <c r="C93"/>
      <c r="H93" s="20">
        <f>SUM(B93:G93)</f>
        <v>32</v>
      </c>
    </row>
    <row r="94" spans="1:8" x14ac:dyDescent="0.25">
      <c r="A94" t="s">
        <v>43</v>
      </c>
      <c r="E94" s="5"/>
      <c r="H94" s="10">
        <f>H90/(H92+H93)</f>
        <v>18</v>
      </c>
    </row>
    <row r="95" spans="1:8" x14ac:dyDescent="0.25">
      <c r="A95" t="s">
        <v>67</v>
      </c>
      <c r="B95" s="10">
        <f>B91*8*Mitarbeiterkosten!$Q$27</f>
        <v>3614.9760000000006</v>
      </c>
      <c r="C95" s="10"/>
      <c r="D95" s="10"/>
      <c r="E95" s="10"/>
      <c r="F95" s="10"/>
      <c r="H95" s="10"/>
    </row>
    <row r="96" spans="1:8" x14ac:dyDescent="0.25">
      <c r="A96" t="s">
        <v>116</v>
      </c>
      <c r="B96" s="4">
        <v>12</v>
      </c>
      <c r="C96" s="4"/>
      <c r="D96" s="4"/>
      <c r="E96" s="4"/>
      <c r="F96" s="4"/>
      <c r="H96" s="10"/>
    </row>
    <row r="97" spans="1:9" x14ac:dyDescent="0.25">
      <c r="A97" t="s">
        <v>66</v>
      </c>
      <c r="B97" s="4"/>
      <c r="E97" s="5"/>
      <c r="H97" s="10"/>
    </row>
    <row r="98" spans="1:9" x14ac:dyDescent="0.25">
      <c r="A98" s="1" t="s">
        <v>45</v>
      </c>
      <c r="B98" s="12">
        <f>SUM(B95:B97)</f>
        <v>3626.9760000000006</v>
      </c>
      <c r="C98" s="12">
        <f t="shared" ref="C98:F98" si="11">SUM(C95:C97)</f>
        <v>0</v>
      </c>
      <c r="D98" s="12">
        <f t="shared" si="11"/>
        <v>0</v>
      </c>
      <c r="E98" s="12">
        <f t="shared" si="11"/>
        <v>0</v>
      </c>
      <c r="F98" s="12">
        <f t="shared" si="11"/>
        <v>0</v>
      </c>
      <c r="G98" s="12"/>
      <c r="H98" s="27">
        <f>SUM(B98:G98)</f>
        <v>3626.9760000000006</v>
      </c>
    </row>
    <row r="99" spans="1:9" x14ac:dyDescent="0.25">
      <c r="A99" s="15" t="s">
        <v>46</v>
      </c>
      <c r="B99" s="15"/>
      <c r="C99" s="16"/>
      <c r="D99" s="15"/>
      <c r="E99" s="15"/>
      <c r="F99" s="15"/>
      <c r="G99" s="15"/>
      <c r="H99" s="17">
        <f>H98/H92</f>
        <v>28.335750000000004</v>
      </c>
    </row>
    <row r="102" spans="1:9" x14ac:dyDescent="0.25">
      <c r="A102" s="22" t="s">
        <v>86</v>
      </c>
      <c r="B102" s="11" t="s">
        <v>36</v>
      </c>
      <c r="C102" s="11" t="s">
        <v>37</v>
      </c>
      <c r="D102" s="11" t="s">
        <v>38</v>
      </c>
      <c r="E102" s="11" t="s">
        <v>39</v>
      </c>
      <c r="F102" s="11" t="s">
        <v>40</v>
      </c>
    </row>
    <row r="103" spans="1:9" x14ac:dyDescent="0.25">
      <c r="A103" s="1" t="s">
        <v>61</v>
      </c>
      <c r="E103" s="5"/>
    </row>
    <row r="104" spans="1:9" x14ac:dyDescent="0.25">
      <c r="A104" t="s">
        <v>41</v>
      </c>
      <c r="B104" s="9">
        <f>B105*8*Mitarbeiterkosten!$L$9</f>
        <v>2304</v>
      </c>
      <c r="C104" s="9">
        <f>C105*8*Mitarbeiterkosten!$L$9</f>
        <v>3072</v>
      </c>
      <c r="D104" s="9">
        <f>D105*8*Mitarbeiterkosten!$L$9</f>
        <v>3072</v>
      </c>
      <c r="E104" s="9">
        <f>E105*8*Mitarbeiterkosten!$L$9</f>
        <v>3072</v>
      </c>
      <c r="F104" s="9">
        <f>F105*8*Mitarbeiterkosten!$L$9</f>
        <v>1920</v>
      </c>
      <c r="G104" s="9"/>
      <c r="H104" s="4">
        <f>SUM(B104:G104)</f>
        <v>13440</v>
      </c>
    </row>
    <row r="105" spans="1:9" x14ac:dyDescent="0.25">
      <c r="A105" t="s">
        <v>47</v>
      </c>
      <c r="B105" s="19">
        <v>12</v>
      </c>
      <c r="C105" s="19">
        <v>16</v>
      </c>
      <c r="D105" s="19">
        <v>16</v>
      </c>
      <c r="E105" s="19">
        <v>16</v>
      </c>
      <c r="F105" s="19">
        <v>10</v>
      </c>
      <c r="G105" s="19"/>
      <c r="H105" s="55">
        <f>SUM(B105:G105)</f>
        <v>70</v>
      </c>
      <c r="I105" s="34" t="s">
        <v>90</v>
      </c>
    </row>
    <row r="106" spans="1:9" x14ac:dyDescent="0.25">
      <c r="A106" t="s">
        <v>48</v>
      </c>
      <c r="B106">
        <v>80</v>
      </c>
      <c r="C106" s="5">
        <v>112</v>
      </c>
      <c r="D106">
        <v>112</v>
      </c>
      <c r="E106" s="5">
        <v>112</v>
      </c>
      <c r="F106">
        <v>64</v>
      </c>
      <c r="H106" s="20">
        <f>SUM(B106:G106)</f>
        <v>480</v>
      </c>
    </row>
    <row r="107" spans="1:9" x14ac:dyDescent="0.25">
      <c r="A107" t="s">
        <v>49</v>
      </c>
      <c r="B107">
        <f>B105*8-B106</f>
        <v>16</v>
      </c>
      <c r="C107">
        <f>C105*8-C106</f>
        <v>16</v>
      </c>
      <c r="D107">
        <f>D105*8-D106</f>
        <v>16</v>
      </c>
      <c r="E107">
        <f t="shared" ref="E107:F107" si="12">E105*8-E106</f>
        <v>16</v>
      </c>
      <c r="F107">
        <f t="shared" si="12"/>
        <v>16</v>
      </c>
      <c r="H107" s="20">
        <f>SUM(B107:G107)</f>
        <v>80</v>
      </c>
    </row>
    <row r="108" spans="1:9" x14ac:dyDescent="0.25">
      <c r="A108" t="s">
        <v>43</v>
      </c>
      <c r="E108" s="5"/>
      <c r="H108" s="10">
        <f>H104/(H106+H107)</f>
        <v>24</v>
      </c>
    </row>
    <row r="109" spans="1:9" x14ac:dyDescent="0.25">
      <c r="A109" t="s">
        <v>67</v>
      </c>
      <c r="B109" s="10">
        <f>B105*8*Mitarbeiterkosten!$L$27</f>
        <v>2913.8688000000002</v>
      </c>
      <c r="C109" s="10">
        <f>C105*8*Mitarbeiterkosten!$L$27</f>
        <v>3885.1584000000003</v>
      </c>
      <c r="D109" s="10">
        <f>D105*8*Mitarbeiterkosten!$L$27</f>
        <v>3885.1584000000003</v>
      </c>
      <c r="E109" s="10">
        <f>E105*8*Mitarbeiterkosten!$L$27</f>
        <v>3885.1584000000003</v>
      </c>
      <c r="F109" s="10">
        <f>F105*8*Mitarbeiterkosten!$L$27</f>
        <v>2428.2240000000002</v>
      </c>
      <c r="H109" s="10"/>
    </row>
    <row r="110" spans="1:9" x14ac:dyDescent="0.25">
      <c r="A110" t="s">
        <v>116</v>
      </c>
      <c r="B110" s="4">
        <v>12</v>
      </c>
      <c r="C110" s="4">
        <v>12</v>
      </c>
      <c r="D110" s="4">
        <v>12</v>
      </c>
      <c r="E110" s="4">
        <v>12</v>
      </c>
      <c r="F110" s="4">
        <v>12</v>
      </c>
      <c r="H110" s="10"/>
    </row>
    <row r="111" spans="1:9" x14ac:dyDescent="0.25">
      <c r="A111" t="s">
        <v>66</v>
      </c>
      <c r="B111" s="4">
        <v>360</v>
      </c>
      <c r="E111" s="5"/>
      <c r="H111" s="10"/>
    </row>
    <row r="112" spans="1:9" x14ac:dyDescent="0.25">
      <c r="A112" s="1" t="s">
        <v>45</v>
      </c>
      <c r="B112" s="12">
        <f>SUM(B109:B111)</f>
        <v>3285.8688000000002</v>
      </c>
      <c r="C112" s="12">
        <f t="shared" ref="C112:F112" si="13">SUM(C109:C111)</f>
        <v>3897.1584000000003</v>
      </c>
      <c r="D112" s="12">
        <f t="shared" si="13"/>
        <v>3897.1584000000003</v>
      </c>
      <c r="E112" s="12">
        <f t="shared" si="13"/>
        <v>3897.1584000000003</v>
      </c>
      <c r="F112" s="12">
        <f t="shared" si="13"/>
        <v>2440.2240000000002</v>
      </c>
      <c r="G112" s="12"/>
      <c r="H112" s="27">
        <f>SUM(B112:G112)</f>
        <v>17417.567999999999</v>
      </c>
    </row>
    <row r="113" spans="1:8" x14ac:dyDescent="0.25">
      <c r="A113" s="15" t="s">
        <v>46</v>
      </c>
      <c r="B113" s="15"/>
      <c r="C113" s="16"/>
      <c r="D113" s="15"/>
      <c r="E113" s="15"/>
      <c r="F113" s="15"/>
      <c r="G113" s="15"/>
      <c r="H113" s="17">
        <f>H112/H106</f>
        <v>36.2866</v>
      </c>
    </row>
    <row r="116" spans="1:8" x14ac:dyDescent="0.25">
      <c r="A116" s="22" t="s">
        <v>88</v>
      </c>
      <c r="B116" s="11" t="s">
        <v>87</v>
      </c>
      <c r="C116" s="11"/>
      <c r="D116" s="11"/>
      <c r="E116" s="11"/>
      <c r="F116" s="11"/>
    </row>
    <row r="117" spans="1:8" x14ac:dyDescent="0.25">
      <c r="A117" s="1" t="s">
        <v>89</v>
      </c>
      <c r="E117" s="5"/>
    </row>
    <row r="118" spans="1:8" x14ac:dyDescent="0.25">
      <c r="A118" t="s">
        <v>41</v>
      </c>
      <c r="B118" s="9">
        <f>B119*8*Mitarbeiterkosten!$V$9</f>
        <v>3840</v>
      </c>
      <c r="C118" s="9"/>
      <c r="D118" s="9"/>
      <c r="E118" s="9"/>
      <c r="F118" s="9"/>
      <c r="G118" s="9"/>
      <c r="H118" s="4">
        <f>SUM(B118:G118)</f>
        <v>3840</v>
      </c>
    </row>
    <row r="119" spans="1:8" x14ac:dyDescent="0.25">
      <c r="A119" t="s">
        <v>47</v>
      </c>
      <c r="B119" s="19">
        <v>20</v>
      </c>
      <c r="C119" s="19"/>
      <c r="D119" s="19"/>
      <c r="E119" s="19"/>
      <c r="F119" s="19"/>
      <c r="G119" s="19"/>
      <c r="H119" s="20">
        <f>SUM(B119:G119)</f>
        <v>20</v>
      </c>
    </row>
    <row r="120" spans="1:8" x14ac:dyDescent="0.25">
      <c r="A120" t="s">
        <v>48</v>
      </c>
      <c r="B120">
        <v>128</v>
      </c>
      <c r="E120" s="5"/>
      <c r="H120" s="20">
        <f>SUM(B120:G120)</f>
        <v>128</v>
      </c>
    </row>
    <row r="121" spans="1:8" x14ac:dyDescent="0.25">
      <c r="A121" t="s">
        <v>49</v>
      </c>
      <c r="B121">
        <f>B119*8-B120</f>
        <v>32</v>
      </c>
      <c r="C121"/>
      <c r="H121" s="20">
        <f>SUM(B121:G121)</f>
        <v>32</v>
      </c>
    </row>
    <row r="122" spans="1:8" x14ac:dyDescent="0.25">
      <c r="A122" t="s">
        <v>43</v>
      </c>
      <c r="E122" s="5"/>
      <c r="H122" s="10">
        <f>H118/(H120+H121)</f>
        <v>24</v>
      </c>
    </row>
    <row r="123" spans="1:8" x14ac:dyDescent="0.25">
      <c r="A123" t="s">
        <v>67</v>
      </c>
      <c r="B123" s="10">
        <f>B119*8*Mitarbeiterkosten!$V$27</f>
        <v>4819.9679999999998</v>
      </c>
      <c r="C123" s="10"/>
      <c r="D123" s="10"/>
      <c r="E123" s="10"/>
      <c r="F123" s="10"/>
      <c r="H123" s="10"/>
    </row>
    <row r="124" spans="1:8" x14ac:dyDescent="0.25">
      <c r="A124" t="s">
        <v>116</v>
      </c>
      <c r="B124" s="4">
        <v>12</v>
      </c>
      <c r="C124" s="4"/>
      <c r="D124" s="4"/>
      <c r="E124" s="4"/>
      <c r="F124" s="4"/>
      <c r="H124" s="10"/>
    </row>
    <row r="125" spans="1:8" x14ac:dyDescent="0.25">
      <c r="A125" t="s">
        <v>66</v>
      </c>
      <c r="B125" s="4"/>
      <c r="E125" s="5"/>
      <c r="H125" s="10"/>
    </row>
    <row r="126" spans="1:8" x14ac:dyDescent="0.25">
      <c r="A126" s="1" t="s">
        <v>45</v>
      </c>
      <c r="B126" s="12">
        <f>SUM(B123:B125)</f>
        <v>4831.9679999999998</v>
      </c>
      <c r="C126" s="12">
        <f t="shared" ref="C126:F126" si="14">SUM(C123:C125)</f>
        <v>0</v>
      </c>
      <c r="D126" s="12">
        <f t="shared" si="14"/>
        <v>0</v>
      </c>
      <c r="E126" s="12">
        <f t="shared" si="14"/>
        <v>0</v>
      </c>
      <c r="F126" s="12">
        <f t="shared" si="14"/>
        <v>0</v>
      </c>
      <c r="G126" s="12"/>
      <c r="H126" s="27">
        <f>SUM(B126:G126)</f>
        <v>4831.9679999999998</v>
      </c>
    </row>
    <row r="127" spans="1:8" x14ac:dyDescent="0.25">
      <c r="A127" s="15" t="s">
        <v>46</v>
      </c>
      <c r="B127" s="15"/>
      <c r="C127" s="16"/>
      <c r="D127" s="15"/>
      <c r="E127" s="15"/>
      <c r="F127" s="15"/>
      <c r="G127" s="15"/>
      <c r="H127" s="17">
        <f>H126/H120</f>
        <v>37.749749999999999</v>
      </c>
    </row>
  </sheetData>
  <pageMargins left="0.7" right="0.7" top="0.75" bottom="0.75" header="0.3" footer="0.3"/>
  <ignoredErrors>
    <ignoredError sqref="H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F03D-0ECD-4EF2-BF40-56368DE2B141}">
  <dimension ref="A2:AJ70"/>
  <sheetViews>
    <sheetView workbookViewId="0">
      <selection activeCell="AF62" sqref="AF62"/>
    </sheetView>
  </sheetViews>
  <sheetFormatPr defaultColWidth="9.140625" defaultRowHeight="15" x14ac:dyDescent="0.25"/>
  <cols>
    <col min="1" max="1" width="30.7109375" bestFit="1" customWidth="1"/>
    <col min="2" max="36" width="12.85546875" customWidth="1"/>
  </cols>
  <sheetData>
    <row r="2" spans="1:36" ht="21" x14ac:dyDescent="0.35">
      <c r="A2" s="2" t="s">
        <v>110</v>
      </c>
    </row>
    <row r="4" spans="1:36" x14ac:dyDescent="0.25">
      <c r="B4" s="23" t="s">
        <v>54</v>
      </c>
      <c r="C4" s="26"/>
      <c r="D4" s="23"/>
      <c r="E4" s="23"/>
      <c r="F4" s="23"/>
      <c r="G4" s="23"/>
      <c r="H4" s="56" t="s">
        <v>96</v>
      </c>
      <c r="I4" s="56"/>
      <c r="J4" s="61"/>
      <c r="K4" s="56"/>
      <c r="L4" s="56"/>
      <c r="M4" s="56"/>
      <c r="N4" s="56"/>
      <c r="O4" s="23" t="s">
        <v>97</v>
      </c>
      <c r="P4" s="26"/>
      <c r="Q4" s="23"/>
      <c r="R4" s="23"/>
      <c r="S4" s="23"/>
      <c r="T4" s="23"/>
      <c r="U4" s="56" t="s">
        <v>98</v>
      </c>
      <c r="V4" s="56"/>
      <c r="W4" s="61"/>
      <c r="X4" s="56"/>
      <c r="Y4" s="56"/>
      <c r="Z4" s="56"/>
      <c r="AA4" s="56"/>
      <c r="AB4" s="23" t="s">
        <v>99</v>
      </c>
      <c r="AC4" s="26"/>
      <c r="AD4" s="23"/>
      <c r="AE4" s="23"/>
      <c r="AF4" s="23"/>
      <c r="AG4" s="23"/>
      <c r="AH4" s="56" t="s">
        <v>100</v>
      </c>
      <c r="AI4" s="56"/>
      <c r="AJ4" s="61"/>
    </row>
    <row r="5" spans="1:36" x14ac:dyDescent="0.25">
      <c r="A5" s="1" t="s">
        <v>53</v>
      </c>
      <c r="B5" s="24" t="s">
        <v>93</v>
      </c>
      <c r="C5" s="24" t="s">
        <v>62</v>
      </c>
      <c r="D5" s="24"/>
      <c r="E5" s="24"/>
      <c r="F5" s="24"/>
      <c r="G5" s="24"/>
      <c r="H5" s="57"/>
      <c r="I5" s="57"/>
      <c r="J5" s="62"/>
      <c r="K5" s="57"/>
      <c r="L5" s="57"/>
      <c r="M5" s="57"/>
      <c r="N5" s="57"/>
      <c r="O5" s="24" t="s">
        <v>93</v>
      </c>
      <c r="P5" s="24" t="s">
        <v>62</v>
      </c>
      <c r="Q5" s="24"/>
      <c r="R5" s="24"/>
      <c r="S5" s="24"/>
      <c r="T5" s="24"/>
      <c r="U5" s="57"/>
      <c r="V5" s="57"/>
      <c r="W5" s="62"/>
      <c r="X5" s="57"/>
      <c r="Y5" s="57"/>
      <c r="Z5" s="57"/>
      <c r="AA5" s="57"/>
      <c r="AB5" s="24" t="s">
        <v>93</v>
      </c>
      <c r="AC5" s="24" t="s">
        <v>62</v>
      </c>
      <c r="AD5" s="24"/>
      <c r="AE5" s="24"/>
      <c r="AF5" s="24"/>
      <c r="AG5" s="24"/>
      <c r="AH5" s="57"/>
      <c r="AI5" s="57"/>
      <c r="AJ5" s="62"/>
    </row>
    <row r="6" spans="1:36" x14ac:dyDescent="0.25">
      <c r="A6" t="str">
        <f>Mitarbeitermodelle!A4</f>
        <v>RS Aushilfe fix</v>
      </c>
      <c r="B6" s="30">
        <v>0</v>
      </c>
      <c r="C6" s="26">
        <f>$B$6*Mitarbeitermodelle!B8</f>
        <v>0</v>
      </c>
      <c r="D6" s="26">
        <f>$B$6*Mitarbeitermodelle!C8</f>
        <v>0</v>
      </c>
      <c r="E6" s="26">
        <f>$B$6*Mitarbeitermodelle!D8</f>
        <v>0</v>
      </c>
      <c r="F6" s="26">
        <f>$B$6*Mitarbeitermodelle!E8</f>
        <v>0</v>
      </c>
      <c r="G6" s="26">
        <f>$B$6*Mitarbeitermodelle!F8</f>
        <v>0</v>
      </c>
      <c r="H6" s="57"/>
      <c r="I6" s="57"/>
      <c r="J6" s="62"/>
      <c r="K6" s="57"/>
      <c r="L6" s="57"/>
      <c r="M6" s="57"/>
      <c r="N6" s="57"/>
      <c r="O6" s="30">
        <f>B6</f>
        <v>0</v>
      </c>
      <c r="P6" s="26">
        <f>$O$6*Mitarbeitermodelle!B8</f>
        <v>0</v>
      </c>
      <c r="Q6" s="26">
        <f>$O$6*Mitarbeitermodelle!C8</f>
        <v>0</v>
      </c>
      <c r="R6" s="26">
        <f>$O$6*Mitarbeitermodelle!D8</f>
        <v>0</v>
      </c>
      <c r="S6" s="26">
        <f>$O$6*Mitarbeitermodelle!E8</f>
        <v>0</v>
      </c>
      <c r="T6" s="26">
        <f>$O$6*Mitarbeitermodelle!F8</f>
        <v>0</v>
      </c>
      <c r="U6" s="57"/>
      <c r="V6" s="57"/>
      <c r="W6" s="62"/>
      <c r="X6" s="57"/>
      <c r="Y6" s="57"/>
      <c r="Z6" s="57"/>
      <c r="AA6" s="57"/>
      <c r="AB6" s="30">
        <f>O6</f>
        <v>0</v>
      </c>
      <c r="AC6" s="26">
        <f>$AB$6*Mitarbeitermodelle!B8</f>
        <v>0</v>
      </c>
      <c r="AD6" s="26">
        <f>$AB$6*Mitarbeitermodelle!C8</f>
        <v>0</v>
      </c>
      <c r="AE6" s="26">
        <f>$AB$6*Mitarbeitermodelle!D8</f>
        <v>0</v>
      </c>
      <c r="AF6" s="26">
        <f>$AB$6*Mitarbeitermodelle!E8</f>
        <v>0</v>
      </c>
      <c r="AG6" s="26">
        <f>$AB$6*Mitarbeitermodelle!F8</f>
        <v>0</v>
      </c>
      <c r="AH6" s="57"/>
      <c r="AI6" s="57"/>
      <c r="AJ6" s="62"/>
    </row>
    <row r="7" spans="1:36" x14ac:dyDescent="0.25">
      <c r="A7" t="str">
        <f>Mitarbeitermodelle!A18</f>
        <v>RS Aushilfe flex 1</v>
      </c>
      <c r="B7" s="30">
        <v>2</v>
      </c>
      <c r="C7" s="26">
        <f>$B$7*Mitarbeitermodelle!B22</f>
        <v>64</v>
      </c>
      <c r="D7" s="26">
        <f>$B$7*Mitarbeitermodelle!C22</f>
        <v>64</v>
      </c>
      <c r="E7" s="26">
        <f>$B$7*Mitarbeitermodelle!D22</f>
        <v>64</v>
      </c>
      <c r="F7" s="26">
        <f>$B$7*Mitarbeitermodelle!E22</f>
        <v>64</v>
      </c>
      <c r="G7" s="26">
        <f>$B$7*Mitarbeitermodelle!F22</f>
        <v>32</v>
      </c>
      <c r="H7" s="57"/>
      <c r="I7" s="57"/>
      <c r="J7" s="62"/>
      <c r="K7" s="57"/>
      <c r="L7" s="57"/>
      <c r="M7" s="57"/>
      <c r="N7" s="57"/>
      <c r="O7" s="30">
        <v>4</v>
      </c>
      <c r="P7" s="26">
        <f>$O$7*Mitarbeitermodelle!B22</f>
        <v>128</v>
      </c>
      <c r="Q7" s="26">
        <f>$O$7*Mitarbeitermodelle!C22</f>
        <v>128</v>
      </c>
      <c r="R7" s="26">
        <f>$O$7*Mitarbeitermodelle!D22</f>
        <v>128</v>
      </c>
      <c r="S7" s="26">
        <f>$O$7*Mitarbeitermodelle!E22</f>
        <v>128</v>
      </c>
      <c r="T7" s="26">
        <f>$O$7*Mitarbeitermodelle!F22</f>
        <v>64</v>
      </c>
      <c r="U7" s="57"/>
      <c r="V7" s="57"/>
      <c r="W7" s="62"/>
      <c r="X7" s="57"/>
      <c r="Y7" s="57"/>
      <c r="Z7" s="57"/>
      <c r="AA7" s="57"/>
      <c r="AB7" s="30">
        <v>6</v>
      </c>
      <c r="AC7" s="26">
        <f>$AB$7*Mitarbeitermodelle!B22</f>
        <v>192</v>
      </c>
      <c r="AD7" s="26">
        <f>$AB$7*Mitarbeitermodelle!C22</f>
        <v>192</v>
      </c>
      <c r="AE7" s="26">
        <f>$AB$7*Mitarbeitermodelle!D22</f>
        <v>192</v>
      </c>
      <c r="AF7" s="26">
        <f>$AB$7*Mitarbeitermodelle!E22</f>
        <v>192</v>
      </c>
      <c r="AG7" s="26">
        <f>$AB$7*Mitarbeitermodelle!F22</f>
        <v>96</v>
      </c>
      <c r="AH7" s="57"/>
      <c r="AI7" s="57"/>
      <c r="AJ7" s="62"/>
    </row>
    <row r="8" spans="1:36" x14ac:dyDescent="0.25">
      <c r="A8" t="str">
        <f>Mitarbeitermodelle!A32</f>
        <v>RS Aushilfe flex 2</v>
      </c>
      <c r="B8" s="30">
        <v>4</v>
      </c>
      <c r="C8" s="26">
        <f>$B$8*Mitarbeitermodelle!B36</f>
        <v>0</v>
      </c>
      <c r="D8" s="26">
        <f>$B$8*Mitarbeitermodelle!C36</f>
        <v>128</v>
      </c>
      <c r="E8" s="26">
        <f>$B$8*Mitarbeitermodelle!D36</f>
        <v>128</v>
      </c>
      <c r="F8" s="26">
        <f>$B$8*Mitarbeitermodelle!E36</f>
        <v>160</v>
      </c>
      <c r="G8" s="26">
        <f>$B$8*Mitarbeitermodelle!F36</f>
        <v>64</v>
      </c>
      <c r="H8" s="57"/>
      <c r="I8" s="57"/>
      <c r="J8" s="62"/>
      <c r="K8" s="57"/>
      <c r="L8" s="57"/>
      <c r="M8" s="57"/>
      <c r="N8" s="57"/>
      <c r="O8" s="30">
        <v>6</v>
      </c>
      <c r="P8" s="26">
        <f>$O$8*Mitarbeitermodelle!B36</f>
        <v>0</v>
      </c>
      <c r="Q8" s="26">
        <f>$O$8*Mitarbeitermodelle!C36</f>
        <v>192</v>
      </c>
      <c r="R8" s="26">
        <f>$O$8*Mitarbeitermodelle!D36</f>
        <v>192</v>
      </c>
      <c r="S8" s="26">
        <f>$O$8*Mitarbeitermodelle!E36</f>
        <v>240</v>
      </c>
      <c r="T8" s="26">
        <f>$O$8*Mitarbeitermodelle!F36</f>
        <v>96</v>
      </c>
      <c r="U8" s="57"/>
      <c r="V8" s="57"/>
      <c r="W8" s="62"/>
      <c r="X8" s="57"/>
      <c r="Y8" s="57"/>
      <c r="Z8" s="57"/>
      <c r="AA8" s="57"/>
      <c r="AB8" s="30">
        <v>8</v>
      </c>
      <c r="AC8" s="26">
        <f>$AB$8*Mitarbeitermodelle!B36</f>
        <v>0</v>
      </c>
      <c r="AD8" s="26">
        <f>$AB$8*Mitarbeitermodelle!C36</f>
        <v>256</v>
      </c>
      <c r="AE8" s="26">
        <f>$AB$8*Mitarbeitermodelle!D36</f>
        <v>256</v>
      </c>
      <c r="AF8" s="26">
        <f>$AB$8*Mitarbeitermodelle!E36</f>
        <v>320</v>
      </c>
      <c r="AG8" s="26">
        <f>$AB$8*Mitarbeitermodelle!F36</f>
        <v>128</v>
      </c>
      <c r="AH8" s="57"/>
      <c r="AI8" s="57"/>
      <c r="AJ8" s="62"/>
    </row>
    <row r="9" spans="1:36" x14ac:dyDescent="0.25">
      <c r="A9" t="str">
        <f>Mitarbeitermodelle!A46</f>
        <v>RS Saisonkraft erste Hälfte</v>
      </c>
      <c r="B9" s="30">
        <v>2</v>
      </c>
      <c r="C9" s="26">
        <f>$B$9*Mitarbeitermodelle!B50</f>
        <v>352</v>
      </c>
      <c r="D9" s="26">
        <f>$B$9*Mitarbeitermodelle!C50</f>
        <v>352</v>
      </c>
      <c r="E9" s="26">
        <f>$B$9*Mitarbeitermodelle!D50</f>
        <v>256</v>
      </c>
      <c r="F9" s="26">
        <f>$B$9*Mitarbeitermodelle!E50</f>
        <v>0</v>
      </c>
      <c r="G9" s="26">
        <f>$B$9*Mitarbeitermodelle!F50</f>
        <v>0</v>
      </c>
      <c r="H9" s="57"/>
      <c r="I9" s="57"/>
      <c r="J9" s="62"/>
      <c r="K9" s="57"/>
      <c r="L9" s="57"/>
      <c r="M9" s="57"/>
      <c r="N9" s="57"/>
      <c r="O9" s="30">
        <v>2</v>
      </c>
      <c r="P9" s="26">
        <f>$O$9*Mitarbeitermodelle!B50</f>
        <v>352</v>
      </c>
      <c r="Q9" s="26">
        <f>$O$9*Mitarbeitermodelle!C50</f>
        <v>352</v>
      </c>
      <c r="R9" s="26">
        <f>$O$9*Mitarbeitermodelle!D50</f>
        <v>256</v>
      </c>
      <c r="S9" s="26">
        <f>$O$9*Mitarbeitermodelle!E50</f>
        <v>0</v>
      </c>
      <c r="T9" s="26">
        <f>$O$9*Mitarbeitermodelle!F50</f>
        <v>0</v>
      </c>
      <c r="U9" s="57"/>
      <c r="V9" s="57"/>
      <c r="W9" s="62"/>
      <c r="X9" s="57"/>
      <c r="Y9" s="57"/>
      <c r="Z9" s="57"/>
      <c r="AA9" s="57"/>
      <c r="AB9" s="30">
        <f t="shared" ref="AB9:AB11" si="0">O9</f>
        <v>2</v>
      </c>
      <c r="AC9" s="26">
        <f>$AB$9*Mitarbeitermodelle!B50</f>
        <v>352</v>
      </c>
      <c r="AD9" s="26">
        <f>$AB$9*Mitarbeitermodelle!C50</f>
        <v>352</v>
      </c>
      <c r="AE9" s="26">
        <f>$AB$9*Mitarbeitermodelle!D50</f>
        <v>256</v>
      </c>
      <c r="AF9" s="26">
        <f>$AB$9*Mitarbeitermodelle!E50</f>
        <v>0</v>
      </c>
      <c r="AG9" s="26">
        <f>$AB$9*Mitarbeitermodelle!F50</f>
        <v>0</v>
      </c>
      <c r="AH9" s="57"/>
      <c r="AI9" s="57"/>
      <c r="AJ9" s="62"/>
    </row>
    <row r="10" spans="1:36" x14ac:dyDescent="0.25">
      <c r="A10" t="str">
        <f>Mitarbeitermodelle!A60</f>
        <v>RS Saisonkraft zweite Hälfte</v>
      </c>
      <c r="B10" s="30">
        <v>3</v>
      </c>
      <c r="C10" s="26">
        <f>$B$10*Mitarbeitermodelle!B64</f>
        <v>0</v>
      </c>
      <c r="D10" s="26">
        <f>$B$10*Mitarbeitermodelle!C64</f>
        <v>0</v>
      </c>
      <c r="E10" s="26">
        <f>$B$10*Mitarbeitermodelle!D64</f>
        <v>480</v>
      </c>
      <c r="F10" s="26">
        <f>$B$10*Mitarbeitermodelle!E64</f>
        <v>480</v>
      </c>
      <c r="G10" s="26">
        <f>$B$10*Mitarbeitermodelle!F64</f>
        <v>240</v>
      </c>
      <c r="H10" s="57"/>
      <c r="I10" s="57"/>
      <c r="J10" s="62"/>
      <c r="K10" s="57"/>
      <c r="L10" s="57"/>
      <c r="M10" s="57"/>
      <c r="N10" s="57"/>
      <c r="O10" s="30">
        <v>3</v>
      </c>
      <c r="P10" s="26">
        <f>$O$10*Mitarbeitermodelle!B64</f>
        <v>0</v>
      </c>
      <c r="Q10" s="26">
        <f>$O$10*Mitarbeitermodelle!C64</f>
        <v>0</v>
      </c>
      <c r="R10" s="26">
        <f>$O$10*Mitarbeitermodelle!D64</f>
        <v>480</v>
      </c>
      <c r="S10" s="26">
        <f>$O$10*Mitarbeitermodelle!E64</f>
        <v>480</v>
      </c>
      <c r="T10" s="26">
        <f>$O$10*Mitarbeitermodelle!F64</f>
        <v>240</v>
      </c>
      <c r="U10" s="57"/>
      <c r="V10" s="57"/>
      <c r="W10" s="62"/>
      <c r="X10" s="57"/>
      <c r="Y10" s="57"/>
      <c r="Z10" s="57"/>
      <c r="AA10" s="57"/>
      <c r="AB10" s="30">
        <f t="shared" si="0"/>
        <v>3</v>
      </c>
      <c r="AC10" s="26">
        <f>$AB$10*Mitarbeitermodelle!B64</f>
        <v>0</v>
      </c>
      <c r="AD10" s="26">
        <f>$AB$10*Mitarbeitermodelle!C64</f>
        <v>0</v>
      </c>
      <c r="AE10" s="26">
        <f>$AB$10*Mitarbeitermodelle!D64</f>
        <v>480</v>
      </c>
      <c r="AF10" s="26">
        <f>$AB$10*Mitarbeitermodelle!E64</f>
        <v>480</v>
      </c>
      <c r="AG10" s="26">
        <f>$AB$10*Mitarbeitermodelle!F64</f>
        <v>240</v>
      </c>
      <c r="AH10" s="57"/>
      <c r="AI10" s="57"/>
      <c r="AJ10" s="62"/>
    </row>
    <row r="11" spans="1:36" x14ac:dyDescent="0.25">
      <c r="A11" t="str">
        <f>Mitarbeitermodelle!A74</f>
        <v>RS Saisonkraft komplett</v>
      </c>
      <c r="B11" s="30">
        <v>4</v>
      </c>
      <c r="C11" s="26">
        <f>$B$11*Mitarbeitermodelle!B78</f>
        <v>320</v>
      </c>
      <c r="D11" s="26">
        <f>$B$11*Mitarbeitermodelle!C78</f>
        <v>448</v>
      </c>
      <c r="E11" s="26">
        <f>$B$11*Mitarbeitermodelle!D78</f>
        <v>448</v>
      </c>
      <c r="F11" s="26">
        <f>$B$11*Mitarbeitermodelle!E78</f>
        <v>448</v>
      </c>
      <c r="G11" s="26">
        <f>$B$11*Mitarbeitermodelle!F78</f>
        <v>256</v>
      </c>
      <c r="H11" s="57"/>
      <c r="I11" s="57"/>
      <c r="J11" s="62"/>
      <c r="K11" s="57"/>
      <c r="L11" s="57"/>
      <c r="M11" s="57"/>
      <c r="N11" s="57"/>
      <c r="O11" s="30">
        <f t="shared" ref="O11" si="1">B11</f>
        <v>4</v>
      </c>
      <c r="P11" s="26">
        <f>$O$11*Mitarbeitermodelle!B78</f>
        <v>320</v>
      </c>
      <c r="Q11" s="26">
        <f>$O$11*Mitarbeitermodelle!C78</f>
        <v>448</v>
      </c>
      <c r="R11" s="26">
        <f>$O$11*Mitarbeitermodelle!D78</f>
        <v>448</v>
      </c>
      <c r="S11" s="26">
        <f>$O$11*Mitarbeitermodelle!E78</f>
        <v>448</v>
      </c>
      <c r="T11" s="26">
        <f>$O$11*Mitarbeitermodelle!F78</f>
        <v>256</v>
      </c>
      <c r="U11" s="57"/>
      <c r="V11" s="57"/>
      <c r="W11" s="62"/>
      <c r="X11" s="57"/>
      <c r="Y11" s="57"/>
      <c r="Z11" s="57"/>
      <c r="AA11" s="57"/>
      <c r="AB11" s="30">
        <f t="shared" si="0"/>
        <v>4</v>
      </c>
      <c r="AC11" s="26">
        <f>$AB$11*Mitarbeitermodelle!B78</f>
        <v>320</v>
      </c>
      <c r="AD11" s="26">
        <f>$AB$11*Mitarbeitermodelle!C78</f>
        <v>448</v>
      </c>
      <c r="AE11" s="26">
        <f>$AB$11*Mitarbeitermodelle!D78</f>
        <v>448</v>
      </c>
      <c r="AF11" s="26">
        <f>$AB$11*Mitarbeitermodelle!E78</f>
        <v>448</v>
      </c>
      <c r="AG11" s="26">
        <f>$AB$11*Mitarbeitermodelle!F78</f>
        <v>256</v>
      </c>
      <c r="AH11" s="57"/>
      <c r="AI11" s="57"/>
      <c r="AJ11" s="62"/>
    </row>
    <row r="12" spans="1:36" x14ac:dyDescent="0.25">
      <c r="A12" t="str">
        <f>Mitarbeitermodelle!A88</f>
        <v>RS Vollzeit-Mitarbeiter</v>
      </c>
      <c r="B12" s="60">
        <v>1</v>
      </c>
      <c r="C12" s="58">
        <f>$B$12*Mitarbeitermodelle!$B$92</f>
        <v>128</v>
      </c>
      <c r="D12" s="58">
        <f>$B$12*Mitarbeitermodelle!$B$92</f>
        <v>128</v>
      </c>
      <c r="E12" s="58">
        <f>$B$12*Mitarbeitermodelle!$B$92</f>
        <v>128</v>
      </c>
      <c r="F12" s="58">
        <f>$B$12*Mitarbeitermodelle!$B$92</f>
        <v>128</v>
      </c>
      <c r="G12" s="58">
        <f>$B$12*Mitarbeitermodelle!$B$92</f>
        <v>128</v>
      </c>
      <c r="H12" s="58">
        <f>$B$12*Mitarbeitermodelle!$B$92</f>
        <v>128</v>
      </c>
      <c r="I12" s="58">
        <f>$B$12*Mitarbeitermodelle!$B$92</f>
        <v>128</v>
      </c>
      <c r="J12" s="63">
        <f>$B$12*Mitarbeitermodelle!$B$92</f>
        <v>128</v>
      </c>
      <c r="K12" s="58">
        <f>$B$12*Mitarbeitermodelle!$B$92</f>
        <v>128</v>
      </c>
      <c r="L12" s="58">
        <f>$B$12*Mitarbeitermodelle!$B$92</f>
        <v>128</v>
      </c>
      <c r="M12" s="58">
        <f>$B$12*Mitarbeitermodelle!$B$92</f>
        <v>128</v>
      </c>
      <c r="N12" s="58">
        <f>$B$12*Mitarbeitermodelle!$B$92</f>
        <v>128</v>
      </c>
      <c r="O12" s="60">
        <v>2</v>
      </c>
      <c r="P12" s="58">
        <f>$O$12*Mitarbeitermodelle!$B$92</f>
        <v>256</v>
      </c>
      <c r="Q12" s="58">
        <f>$O$12*Mitarbeitermodelle!$B$92</f>
        <v>256</v>
      </c>
      <c r="R12" s="58">
        <f>$O$12*Mitarbeitermodelle!$B$92</f>
        <v>256</v>
      </c>
      <c r="S12" s="58">
        <f>$O$12*Mitarbeitermodelle!$B$92</f>
        <v>256</v>
      </c>
      <c r="T12" s="58">
        <f>$O$12*Mitarbeitermodelle!$B$92</f>
        <v>256</v>
      </c>
      <c r="U12" s="58">
        <f>$O$12*Mitarbeitermodelle!$B$92</f>
        <v>256</v>
      </c>
      <c r="V12" s="58">
        <f>$O$12*Mitarbeitermodelle!$B$92</f>
        <v>256</v>
      </c>
      <c r="W12" s="63">
        <f>$O$12*Mitarbeitermodelle!$B$92</f>
        <v>256</v>
      </c>
      <c r="X12" s="58">
        <f>$O$12*Mitarbeitermodelle!$B$92</f>
        <v>256</v>
      </c>
      <c r="Y12" s="58">
        <f>$O$12*Mitarbeitermodelle!$B$92</f>
        <v>256</v>
      </c>
      <c r="Z12" s="58">
        <f>$O$12*Mitarbeitermodelle!$B$92</f>
        <v>256</v>
      </c>
      <c r="AA12" s="58">
        <f>$O$12*Mitarbeitermodelle!$B$92</f>
        <v>256</v>
      </c>
      <c r="AB12" s="60">
        <f>O12</f>
        <v>2</v>
      </c>
      <c r="AC12" s="58">
        <f>$AB$12*Mitarbeitermodelle!$B$92</f>
        <v>256</v>
      </c>
      <c r="AD12" s="58">
        <f>$AB$12*Mitarbeitermodelle!$B$92</f>
        <v>256</v>
      </c>
      <c r="AE12" s="58">
        <f>$AB$12*Mitarbeitermodelle!$B$92</f>
        <v>256</v>
      </c>
      <c r="AF12" s="58">
        <f>$AB$12*Mitarbeitermodelle!$B$92</f>
        <v>256</v>
      </c>
      <c r="AG12" s="58">
        <f>$AB$12*Mitarbeitermodelle!$B$92</f>
        <v>256</v>
      </c>
      <c r="AH12" s="58">
        <f>$AB$12*Mitarbeitermodelle!$B$92</f>
        <v>256</v>
      </c>
      <c r="AI12" s="58">
        <f>$AB$12*Mitarbeitermodelle!$B$92</f>
        <v>256</v>
      </c>
      <c r="AJ12" s="63">
        <f>$AB$12*Mitarbeitermodelle!$B$92</f>
        <v>256</v>
      </c>
    </row>
    <row r="13" spans="1:36" x14ac:dyDescent="0.25">
      <c r="A13" t="s">
        <v>56</v>
      </c>
      <c r="B13" s="24">
        <f>SUM(B6:B12)</f>
        <v>16</v>
      </c>
      <c r="C13" s="26"/>
      <c r="D13" s="24"/>
      <c r="E13" s="24"/>
      <c r="F13" s="24"/>
      <c r="G13" s="24"/>
      <c r="H13" s="57"/>
      <c r="I13" s="57"/>
      <c r="J13" s="62"/>
      <c r="K13" s="57"/>
      <c r="L13" s="57"/>
      <c r="M13" s="57"/>
      <c r="N13" s="57"/>
      <c r="O13" s="24">
        <f>SUM(O6:O12)</f>
        <v>21</v>
      </c>
      <c r="P13" s="26"/>
      <c r="Q13" s="24"/>
      <c r="R13" s="24"/>
      <c r="S13" s="24"/>
      <c r="T13" s="24"/>
      <c r="U13" s="57"/>
      <c r="V13" s="57"/>
      <c r="W13" s="62"/>
      <c r="X13" s="57"/>
      <c r="Y13" s="57"/>
      <c r="Z13" s="57"/>
      <c r="AA13" s="57"/>
      <c r="AB13" s="24">
        <f>SUM(AB6:AB12)</f>
        <v>25</v>
      </c>
      <c r="AC13" s="26"/>
      <c r="AD13" s="24"/>
      <c r="AE13" s="24"/>
      <c r="AF13" s="24"/>
      <c r="AG13" s="24"/>
      <c r="AH13" s="57"/>
      <c r="AI13" s="57"/>
      <c r="AJ13" s="62"/>
    </row>
    <row r="14" spans="1:36" x14ac:dyDescent="0.25">
      <c r="A14" t="s">
        <v>55</v>
      </c>
      <c r="B14" s="31">
        <v>44</v>
      </c>
      <c r="C14" s="26"/>
      <c r="D14" s="23"/>
      <c r="E14" s="23"/>
      <c r="F14" s="23"/>
      <c r="G14" s="23"/>
      <c r="H14" s="56"/>
      <c r="I14" s="56"/>
      <c r="J14" s="61"/>
      <c r="K14" s="56"/>
      <c r="L14" s="56"/>
      <c r="M14" s="56"/>
      <c r="N14" s="56"/>
      <c r="O14" s="31">
        <v>44</v>
      </c>
      <c r="P14" s="26"/>
      <c r="Q14" s="23"/>
      <c r="R14" s="23"/>
      <c r="S14" s="23"/>
      <c r="T14" s="23"/>
      <c r="U14" s="56"/>
      <c r="V14" s="56"/>
      <c r="W14" s="61"/>
      <c r="X14" s="56"/>
      <c r="Y14" s="56"/>
      <c r="Z14" s="56"/>
      <c r="AA14" s="56"/>
      <c r="AB14" s="31">
        <v>44</v>
      </c>
      <c r="AC14" s="26"/>
      <c r="AD14" s="23"/>
      <c r="AE14" s="23"/>
      <c r="AF14" s="23"/>
      <c r="AG14" s="23"/>
      <c r="AH14" s="56"/>
      <c r="AI14" s="56"/>
      <c r="AJ14" s="61"/>
    </row>
    <row r="15" spans="1:36" x14ac:dyDescent="0.25">
      <c r="A15" t="s">
        <v>63</v>
      </c>
      <c r="B15" s="25"/>
      <c r="C15" s="32">
        <v>0.8</v>
      </c>
      <c r="D15" s="32">
        <v>0.8</v>
      </c>
      <c r="E15" s="32">
        <v>0.7</v>
      </c>
      <c r="F15" s="32">
        <v>0.8</v>
      </c>
      <c r="G15" s="32">
        <v>0.8</v>
      </c>
      <c r="H15" s="59">
        <v>0.8</v>
      </c>
      <c r="I15" s="59">
        <v>0.8</v>
      </c>
      <c r="J15" s="64">
        <v>0.8</v>
      </c>
      <c r="K15" s="59">
        <v>0.8</v>
      </c>
      <c r="L15" s="59">
        <v>0.8</v>
      </c>
      <c r="M15" s="59">
        <v>0.8</v>
      </c>
      <c r="N15" s="59">
        <v>0.8</v>
      </c>
      <c r="O15" s="25"/>
      <c r="P15" s="32">
        <v>0.8</v>
      </c>
      <c r="Q15" s="32">
        <v>0.8</v>
      </c>
      <c r="R15" s="32">
        <v>0.7</v>
      </c>
      <c r="S15" s="32">
        <v>0.8</v>
      </c>
      <c r="T15" s="32">
        <v>0.8</v>
      </c>
      <c r="U15" s="59">
        <v>0.8</v>
      </c>
      <c r="V15" s="59">
        <v>0.8</v>
      </c>
      <c r="W15" s="64">
        <v>0.8</v>
      </c>
      <c r="X15" s="59">
        <v>0.8</v>
      </c>
      <c r="Y15" s="59">
        <v>0.8</v>
      </c>
      <c r="Z15" s="59">
        <v>0.8</v>
      </c>
      <c r="AA15" s="59">
        <v>0.8</v>
      </c>
      <c r="AB15" s="25"/>
      <c r="AC15" s="32">
        <v>0.8</v>
      </c>
      <c r="AD15" s="32">
        <v>0.8</v>
      </c>
      <c r="AE15" s="32">
        <v>0.7</v>
      </c>
      <c r="AF15" s="32">
        <v>0.8</v>
      </c>
      <c r="AG15" s="32">
        <v>0.8</v>
      </c>
      <c r="AH15" s="59">
        <v>0.8</v>
      </c>
      <c r="AI15" s="59">
        <v>0.8</v>
      </c>
      <c r="AJ15" s="64">
        <v>0.8</v>
      </c>
    </row>
    <row r="16" spans="1:36" x14ac:dyDescent="0.25">
      <c r="A16" t="s">
        <v>91</v>
      </c>
      <c r="B16" s="23"/>
      <c r="C16" s="24">
        <f>FLOOR(SUM(C6:C12)*C15,1)</f>
        <v>691</v>
      </c>
      <c r="D16" s="24">
        <f t="shared" ref="D16:G16" si="2">FLOOR(SUM(D6:D12)*D15,1)</f>
        <v>896</v>
      </c>
      <c r="E16" s="24">
        <f t="shared" si="2"/>
        <v>1052</v>
      </c>
      <c r="F16" s="24">
        <f t="shared" si="2"/>
        <v>1024</v>
      </c>
      <c r="G16" s="24">
        <f t="shared" si="2"/>
        <v>576</v>
      </c>
      <c r="H16" s="57">
        <f t="shared" ref="H16" si="3">FLOOR(SUM(H6:H12)*H15,1)</f>
        <v>102</v>
      </c>
      <c r="I16" s="57">
        <f t="shared" ref="I16" si="4">FLOOR(SUM(I6:I12)*I15,1)</f>
        <v>102</v>
      </c>
      <c r="J16" s="62">
        <f t="shared" ref="J16" si="5">FLOOR(SUM(J6:J12)*J15,1)</f>
        <v>102</v>
      </c>
      <c r="K16" s="57">
        <f t="shared" ref="K16" si="6">FLOOR(SUM(K6:K12)*K15,1)</f>
        <v>102</v>
      </c>
      <c r="L16" s="57">
        <f t="shared" ref="L16" si="7">FLOOR(SUM(L6:L12)*L15,1)</f>
        <v>102</v>
      </c>
      <c r="M16" s="57">
        <f t="shared" ref="M16" si="8">FLOOR(SUM(M6:M12)*M15,1)</f>
        <v>102</v>
      </c>
      <c r="N16" s="57">
        <f t="shared" ref="N16" si="9">FLOOR(SUM(N6:N12)*N15,1)</f>
        <v>102</v>
      </c>
      <c r="O16" s="23"/>
      <c r="P16" s="24">
        <f>FLOOR(SUM(P6:P12)*P15,1)</f>
        <v>844</v>
      </c>
      <c r="Q16" s="24">
        <f t="shared" ref="Q16" si="10">FLOOR(SUM(Q6:Q12)*Q15,1)</f>
        <v>1100</v>
      </c>
      <c r="R16" s="24">
        <f t="shared" ref="R16" si="11">FLOOR(SUM(R6:R12)*R15,1)</f>
        <v>1232</v>
      </c>
      <c r="S16" s="24">
        <f t="shared" ref="S16" si="12">FLOOR(SUM(S6:S12)*S15,1)</f>
        <v>1241</v>
      </c>
      <c r="T16" s="24">
        <f t="shared" ref="T16" si="13">FLOOR(SUM(T6:T12)*T15,1)</f>
        <v>729</v>
      </c>
      <c r="U16" s="57">
        <f t="shared" ref="U16" si="14">FLOOR(SUM(U6:U12)*U15,1)</f>
        <v>204</v>
      </c>
      <c r="V16" s="57">
        <f t="shared" ref="V16" si="15">FLOOR(SUM(V6:V12)*V15,1)</f>
        <v>204</v>
      </c>
      <c r="W16" s="62">
        <f t="shared" ref="W16" si="16">FLOOR(SUM(W6:W12)*W15,1)</f>
        <v>204</v>
      </c>
      <c r="X16" s="57">
        <f t="shared" ref="X16" si="17">FLOOR(SUM(X6:X12)*X15,1)</f>
        <v>204</v>
      </c>
      <c r="Y16" s="57">
        <f t="shared" ref="Y16" si="18">FLOOR(SUM(Y6:Y12)*Y15,1)</f>
        <v>204</v>
      </c>
      <c r="Z16" s="57">
        <f t="shared" ref="Z16" si="19">FLOOR(SUM(Z6:Z12)*Z15,1)</f>
        <v>204</v>
      </c>
      <c r="AA16" s="57">
        <f t="shared" ref="AA16" si="20">FLOOR(SUM(AA6:AA12)*AA15,1)</f>
        <v>204</v>
      </c>
      <c r="AB16" s="23"/>
      <c r="AC16" s="24">
        <f>FLOOR(SUM(AC6:AC12)*AC15,1)</f>
        <v>896</v>
      </c>
      <c r="AD16" s="24">
        <f t="shared" ref="AD16" si="21">FLOOR(SUM(AD6:AD12)*AD15,1)</f>
        <v>1203</v>
      </c>
      <c r="AE16" s="24">
        <f t="shared" ref="AE16" si="22">FLOOR(SUM(AE6:AE12)*AE15,1)</f>
        <v>1321</v>
      </c>
      <c r="AF16" s="24">
        <f t="shared" ref="AF16" si="23">FLOOR(SUM(AF6:AF12)*AF15,1)</f>
        <v>1356</v>
      </c>
      <c r="AG16" s="24">
        <f t="shared" ref="AG16" si="24">FLOOR(SUM(AG6:AG12)*AG15,1)</f>
        <v>780</v>
      </c>
      <c r="AH16" s="57">
        <f t="shared" ref="AH16" si="25">FLOOR(SUM(AH6:AH12)*AH15,1)</f>
        <v>204</v>
      </c>
      <c r="AI16" s="57">
        <f t="shared" ref="AI16" si="26">FLOOR(SUM(AI6:AI12)*AI15,1)</f>
        <v>204</v>
      </c>
      <c r="AJ16" s="62">
        <f t="shared" ref="AJ16" si="27">FLOOR(SUM(AJ6:AJ12)*AJ15,1)</f>
        <v>204</v>
      </c>
    </row>
    <row r="17" spans="1:36" x14ac:dyDescent="0.25">
      <c r="A17" t="s">
        <v>92</v>
      </c>
      <c r="B17" s="23"/>
      <c r="C17" s="24">
        <f>SUM(C6:C12)-C16</f>
        <v>173</v>
      </c>
      <c r="D17" s="24">
        <f t="shared" ref="D17:G17" si="28">SUM(D6:D12)-D16</f>
        <v>224</v>
      </c>
      <c r="E17" s="24">
        <f t="shared" si="28"/>
        <v>452</v>
      </c>
      <c r="F17" s="24">
        <f t="shared" si="28"/>
        <v>256</v>
      </c>
      <c r="G17" s="24">
        <f t="shared" si="28"/>
        <v>144</v>
      </c>
      <c r="H17" s="57">
        <f t="shared" ref="H17" si="29">SUM(H6:H12)-H16</f>
        <v>26</v>
      </c>
      <c r="I17" s="57">
        <f t="shared" ref="I17" si="30">SUM(I6:I12)-I16</f>
        <v>26</v>
      </c>
      <c r="J17" s="62">
        <f t="shared" ref="J17" si="31">SUM(J6:J12)-J16</f>
        <v>26</v>
      </c>
      <c r="K17" s="57">
        <f t="shared" ref="K17" si="32">SUM(K6:K12)-K16</f>
        <v>26</v>
      </c>
      <c r="L17" s="57">
        <f t="shared" ref="L17" si="33">SUM(L6:L12)-L16</f>
        <v>26</v>
      </c>
      <c r="M17" s="57">
        <f t="shared" ref="M17" si="34">SUM(M6:M12)-M16</f>
        <v>26</v>
      </c>
      <c r="N17" s="57">
        <f t="shared" ref="N17" si="35">SUM(N6:N12)-N16</f>
        <v>26</v>
      </c>
      <c r="O17" s="23"/>
      <c r="P17" s="24">
        <f>SUM(P6:P12)-P16</f>
        <v>212</v>
      </c>
      <c r="Q17" s="24">
        <f t="shared" ref="Q17" si="36">SUM(Q6:Q12)-Q16</f>
        <v>276</v>
      </c>
      <c r="R17" s="24">
        <f t="shared" ref="R17" si="37">SUM(R6:R12)-R16</f>
        <v>528</v>
      </c>
      <c r="S17" s="24">
        <f t="shared" ref="S17" si="38">SUM(S6:S12)-S16</f>
        <v>311</v>
      </c>
      <c r="T17" s="24">
        <f t="shared" ref="T17" si="39">SUM(T6:T12)-T16</f>
        <v>183</v>
      </c>
      <c r="U17" s="57">
        <f t="shared" ref="U17" si="40">SUM(U6:U12)-U16</f>
        <v>52</v>
      </c>
      <c r="V17" s="57">
        <f t="shared" ref="V17" si="41">SUM(V6:V12)-V16</f>
        <v>52</v>
      </c>
      <c r="W17" s="62">
        <f t="shared" ref="W17" si="42">SUM(W6:W12)-W16</f>
        <v>52</v>
      </c>
      <c r="X17" s="57">
        <f t="shared" ref="X17" si="43">SUM(X6:X12)-X16</f>
        <v>52</v>
      </c>
      <c r="Y17" s="57">
        <f t="shared" ref="Y17" si="44">SUM(Y6:Y12)-Y16</f>
        <v>52</v>
      </c>
      <c r="Z17" s="57">
        <f t="shared" ref="Z17" si="45">SUM(Z6:Z12)-Z16</f>
        <v>52</v>
      </c>
      <c r="AA17" s="57">
        <f t="shared" ref="AA17" si="46">SUM(AA6:AA12)-AA16</f>
        <v>52</v>
      </c>
      <c r="AB17" s="23"/>
      <c r="AC17" s="24">
        <f>SUM(AC6:AC12)-AC16</f>
        <v>224</v>
      </c>
      <c r="AD17" s="24">
        <f t="shared" ref="AD17" si="47">SUM(AD6:AD12)-AD16</f>
        <v>301</v>
      </c>
      <c r="AE17" s="24">
        <f t="shared" ref="AE17" si="48">SUM(AE6:AE12)-AE16</f>
        <v>567</v>
      </c>
      <c r="AF17" s="24">
        <f t="shared" ref="AF17" si="49">SUM(AF6:AF12)-AF16</f>
        <v>340</v>
      </c>
      <c r="AG17" s="24">
        <f t="shared" ref="AG17" si="50">SUM(AG6:AG12)-AG16</f>
        <v>196</v>
      </c>
      <c r="AH17" s="57">
        <f t="shared" ref="AH17" si="51">SUM(AH6:AH12)-AH16</f>
        <v>52</v>
      </c>
      <c r="AI17" s="57">
        <f t="shared" ref="AI17" si="52">SUM(AI6:AI12)-AI16</f>
        <v>52</v>
      </c>
      <c r="AJ17" s="62">
        <f t="shared" ref="AJ17" si="53">SUM(AJ6:AJ12)-AJ16</f>
        <v>52</v>
      </c>
    </row>
    <row r="18" spans="1:36" x14ac:dyDescent="0.25">
      <c r="B18" s="23"/>
      <c r="C18" s="23"/>
      <c r="D18" s="23"/>
      <c r="E18" s="23"/>
      <c r="F18" s="23"/>
      <c r="G18" s="23"/>
      <c r="H18" s="56"/>
      <c r="I18" s="56"/>
      <c r="J18" s="61"/>
      <c r="K18" s="56"/>
      <c r="L18" s="56"/>
      <c r="M18" s="56"/>
      <c r="N18" s="56"/>
      <c r="O18" s="23"/>
      <c r="P18" s="23"/>
      <c r="Q18" s="23"/>
      <c r="R18" s="23"/>
      <c r="S18" s="23"/>
      <c r="T18" s="23"/>
      <c r="U18" s="56"/>
      <c r="V18" s="56"/>
      <c r="W18" s="61"/>
      <c r="X18" s="56"/>
      <c r="Y18" s="56"/>
      <c r="Z18" s="56"/>
      <c r="AA18" s="56"/>
      <c r="AB18" s="23"/>
      <c r="AC18" s="23"/>
      <c r="AD18" s="23"/>
      <c r="AE18" s="23"/>
      <c r="AF18" s="23"/>
      <c r="AG18" s="23"/>
      <c r="AH18" s="56"/>
      <c r="AI18" s="56"/>
      <c r="AJ18" s="61"/>
    </row>
    <row r="19" spans="1:36" x14ac:dyDescent="0.25">
      <c r="A19" s="1" t="s">
        <v>78</v>
      </c>
      <c r="B19" s="24" t="s">
        <v>93</v>
      </c>
      <c r="C19" s="24" t="s">
        <v>62</v>
      </c>
      <c r="D19" s="23"/>
      <c r="E19" s="23"/>
      <c r="F19" s="23"/>
      <c r="G19" s="23"/>
      <c r="H19" s="56"/>
      <c r="I19" s="56"/>
      <c r="J19" s="61"/>
      <c r="K19" s="56"/>
      <c r="L19" s="56"/>
      <c r="M19" s="56"/>
      <c r="N19" s="56"/>
      <c r="O19" s="24" t="s">
        <v>93</v>
      </c>
      <c r="P19" s="24" t="s">
        <v>62</v>
      </c>
      <c r="Q19" s="23"/>
      <c r="R19" s="23"/>
      <c r="S19" s="23"/>
      <c r="T19" s="23"/>
      <c r="U19" s="56"/>
      <c r="V19" s="56"/>
      <c r="W19" s="61"/>
      <c r="X19" s="56"/>
      <c r="Y19" s="56"/>
      <c r="Z19" s="56"/>
      <c r="AA19" s="56"/>
      <c r="AB19" s="24" t="s">
        <v>93</v>
      </c>
      <c r="AC19" s="24" t="s">
        <v>62</v>
      </c>
      <c r="AD19" s="23"/>
      <c r="AE19" s="23"/>
      <c r="AF19" s="23"/>
      <c r="AG19" s="23"/>
      <c r="AH19" s="56"/>
      <c r="AI19" s="56"/>
      <c r="AJ19" s="61"/>
    </row>
    <row r="20" spans="1:36" x14ac:dyDescent="0.25">
      <c r="A20" t="str">
        <f>Mitarbeitermodelle!A102</f>
        <v>FAB Saisonkraft komplett</v>
      </c>
      <c r="B20" s="30">
        <v>0</v>
      </c>
      <c r="C20" s="26">
        <f>$B$20*Mitarbeitermodelle!B106</f>
        <v>0</v>
      </c>
      <c r="D20" s="26">
        <f>$B$20*Mitarbeitermodelle!C106</f>
        <v>0</v>
      </c>
      <c r="E20" s="26">
        <f>$B$20*Mitarbeitermodelle!D106</f>
        <v>0</v>
      </c>
      <c r="F20" s="26">
        <f>$B$20*Mitarbeitermodelle!E106</f>
        <v>0</v>
      </c>
      <c r="G20" s="26">
        <f>$B$20*Mitarbeitermodelle!F106</f>
        <v>0</v>
      </c>
      <c r="H20" s="57"/>
      <c r="I20" s="57"/>
      <c r="J20" s="62"/>
      <c r="K20" s="57"/>
      <c r="L20" s="57"/>
      <c r="M20" s="57"/>
      <c r="N20" s="57"/>
      <c r="O20" s="30">
        <v>1</v>
      </c>
      <c r="P20" s="26">
        <f>$O$20*Mitarbeitermodelle!B106</f>
        <v>80</v>
      </c>
      <c r="Q20" s="26">
        <f>$O$20*Mitarbeitermodelle!C106</f>
        <v>112</v>
      </c>
      <c r="R20" s="26">
        <f>$O$20*Mitarbeitermodelle!D106</f>
        <v>112</v>
      </c>
      <c r="S20" s="26">
        <f>$O$20*Mitarbeitermodelle!E106</f>
        <v>112</v>
      </c>
      <c r="T20" s="26">
        <f>$O$20*Mitarbeitermodelle!F106</f>
        <v>64</v>
      </c>
      <c r="U20" s="57"/>
      <c r="V20" s="57"/>
      <c r="W20" s="62"/>
      <c r="X20" s="57"/>
      <c r="Y20" s="57"/>
      <c r="Z20" s="57"/>
      <c r="AA20" s="57"/>
      <c r="AB20" s="30">
        <v>2</v>
      </c>
      <c r="AC20" s="26">
        <f>$AB$20*Mitarbeitermodelle!B106</f>
        <v>160</v>
      </c>
      <c r="AD20" s="26">
        <f>$AB$20*Mitarbeitermodelle!C106</f>
        <v>224</v>
      </c>
      <c r="AE20" s="26">
        <f>$AB$20*Mitarbeitermodelle!D106</f>
        <v>224</v>
      </c>
      <c r="AF20" s="26">
        <f>$AB$20*Mitarbeitermodelle!E106</f>
        <v>224</v>
      </c>
      <c r="AG20" s="26">
        <f>$AB$20*Mitarbeitermodelle!F106</f>
        <v>128</v>
      </c>
      <c r="AH20" s="57"/>
      <c r="AI20" s="57"/>
      <c r="AJ20" s="62"/>
    </row>
    <row r="21" spans="1:36" x14ac:dyDescent="0.25">
      <c r="A21" t="str">
        <f>Mitarbeitermodelle!A116</f>
        <v>FAB Vollzeit-Mitarbeiter</v>
      </c>
      <c r="B21" s="60">
        <v>0</v>
      </c>
      <c r="C21" s="58">
        <f>$B$21*Mitarbeitermodelle!$B$120</f>
        <v>0</v>
      </c>
      <c r="D21" s="58">
        <f>$B$21*Mitarbeitermodelle!$B$120</f>
        <v>0</v>
      </c>
      <c r="E21" s="58">
        <f>$B$21*Mitarbeitermodelle!$B$120</f>
        <v>0</v>
      </c>
      <c r="F21" s="58">
        <f>$B$21*Mitarbeitermodelle!$B$120</f>
        <v>0</v>
      </c>
      <c r="G21" s="58">
        <f>$B$21*Mitarbeitermodelle!$B$120</f>
        <v>0</v>
      </c>
      <c r="H21" s="58">
        <f>$B$21*Mitarbeitermodelle!$B$120</f>
        <v>0</v>
      </c>
      <c r="I21" s="58">
        <f>$B$21*Mitarbeitermodelle!$B$120</f>
        <v>0</v>
      </c>
      <c r="J21" s="63">
        <f>$B$21*Mitarbeitermodelle!$B$120</f>
        <v>0</v>
      </c>
      <c r="K21" s="58">
        <f>$B$21*Mitarbeitermodelle!$B$120</f>
        <v>0</v>
      </c>
      <c r="L21" s="58">
        <f>$B$21*Mitarbeitermodelle!$B$120</f>
        <v>0</v>
      </c>
      <c r="M21" s="58">
        <f>$B$21*Mitarbeitermodelle!$B$120</f>
        <v>0</v>
      </c>
      <c r="N21" s="58">
        <f>$B$21*Mitarbeitermodelle!$B$120</f>
        <v>0</v>
      </c>
      <c r="O21" s="60">
        <f>B21</f>
        <v>0</v>
      </c>
      <c r="P21" s="58">
        <f>$O$21*Mitarbeitermodelle!$B$120</f>
        <v>0</v>
      </c>
      <c r="Q21" s="58">
        <f>$O$21*Mitarbeitermodelle!$B$120</f>
        <v>0</v>
      </c>
      <c r="R21" s="58">
        <f>$O$21*Mitarbeitermodelle!$B$120</f>
        <v>0</v>
      </c>
      <c r="S21" s="58">
        <f>$O$21*Mitarbeitermodelle!$B$120</f>
        <v>0</v>
      </c>
      <c r="T21" s="58">
        <f>$O$21*Mitarbeitermodelle!$B$120</f>
        <v>0</v>
      </c>
      <c r="U21" s="58">
        <f>$O$21*Mitarbeitermodelle!$B$120</f>
        <v>0</v>
      </c>
      <c r="V21" s="58">
        <f>$O$21*Mitarbeitermodelle!$B$120</f>
        <v>0</v>
      </c>
      <c r="W21" s="63">
        <f>$O$21*Mitarbeitermodelle!$B$120</f>
        <v>0</v>
      </c>
      <c r="X21" s="58">
        <f>$O$21*Mitarbeitermodelle!$B$120</f>
        <v>0</v>
      </c>
      <c r="Y21" s="58">
        <f>$O$21*Mitarbeitermodelle!$B$120</f>
        <v>0</v>
      </c>
      <c r="Z21" s="58">
        <f>$O$21*Mitarbeitermodelle!$B$120</f>
        <v>0</v>
      </c>
      <c r="AA21" s="58">
        <f>$O$21*Mitarbeitermodelle!$B$120</f>
        <v>0</v>
      </c>
      <c r="AB21" s="60">
        <f>O21</f>
        <v>0</v>
      </c>
      <c r="AC21" s="58">
        <f>$AB$21*Mitarbeitermodelle!$B$120</f>
        <v>0</v>
      </c>
      <c r="AD21" s="58">
        <f>$AB$21*Mitarbeitermodelle!$B$120</f>
        <v>0</v>
      </c>
      <c r="AE21" s="58">
        <f>$AB$21*Mitarbeitermodelle!$B$120</f>
        <v>0</v>
      </c>
      <c r="AF21" s="58">
        <f>$AB$21*Mitarbeitermodelle!$B$120</f>
        <v>0</v>
      </c>
      <c r="AG21" s="58">
        <f>$AB$21*Mitarbeitermodelle!$B$120</f>
        <v>0</v>
      </c>
      <c r="AH21" s="58">
        <f>$AB$21*Mitarbeitermodelle!$B$120</f>
        <v>0</v>
      </c>
      <c r="AI21" s="58">
        <f>$AB$21*Mitarbeitermodelle!$B$120</f>
        <v>0</v>
      </c>
      <c r="AJ21" s="63">
        <f>$AB$21*Mitarbeitermodelle!$B$120</f>
        <v>0</v>
      </c>
    </row>
    <row r="22" spans="1:36" x14ac:dyDescent="0.25">
      <c r="A22" t="s">
        <v>56</v>
      </c>
      <c r="B22" s="24">
        <f>SUM(B20:B21)</f>
        <v>0</v>
      </c>
      <c r="C22" s="26"/>
      <c r="D22" s="24"/>
      <c r="E22" s="24"/>
      <c r="F22" s="24"/>
      <c r="G22" s="24"/>
      <c r="H22" s="57"/>
      <c r="I22" s="57"/>
      <c r="J22" s="62"/>
      <c r="K22" s="57"/>
      <c r="L22" s="57"/>
      <c r="M22" s="57"/>
      <c r="N22" s="57"/>
      <c r="O22" s="24">
        <f>SUM(O20:O21)</f>
        <v>1</v>
      </c>
      <c r="P22" s="26"/>
      <c r="Q22" s="24"/>
      <c r="R22" s="24"/>
      <c r="S22" s="24"/>
      <c r="T22" s="24"/>
      <c r="U22" s="57"/>
      <c r="V22" s="57"/>
      <c r="W22" s="62"/>
      <c r="X22" s="57"/>
      <c r="Y22" s="57"/>
      <c r="Z22" s="57"/>
      <c r="AA22" s="57"/>
      <c r="AB22" s="24">
        <f>SUM(AB20:AB21)</f>
        <v>2</v>
      </c>
      <c r="AC22" s="26"/>
      <c r="AD22" s="24"/>
      <c r="AE22" s="24"/>
      <c r="AF22" s="24"/>
      <c r="AG22" s="24"/>
      <c r="AH22" s="57"/>
      <c r="AI22" s="57"/>
      <c r="AJ22" s="62"/>
    </row>
    <row r="23" spans="1:36" x14ac:dyDescent="0.25">
      <c r="A23" t="s">
        <v>55</v>
      </c>
      <c r="B23" s="31">
        <v>58</v>
      </c>
      <c r="C23" s="26"/>
      <c r="D23" s="23"/>
      <c r="E23" s="23"/>
      <c r="F23" s="23"/>
      <c r="G23" s="23"/>
      <c r="H23" s="56"/>
      <c r="I23" s="56"/>
      <c r="J23" s="61"/>
      <c r="K23" s="56"/>
      <c r="L23" s="56"/>
      <c r="M23" s="56"/>
      <c r="N23" s="56"/>
      <c r="O23" s="31">
        <v>58</v>
      </c>
      <c r="P23" s="26"/>
      <c r="Q23" s="23"/>
      <c r="R23" s="23"/>
      <c r="S23" s="23"/>
      <c r="T23" s="23"/>
      <c r="U23" s="56"/>
      <c r="V23" s="56"/>
      <c r="W23" s="61"/>
      <c r="X23" s="56"/>
      <c r="Y23" s="56"/>
      <c r="Z23" s="56"/>
      <c r="AA23" s="56"/>
      <c r="AB23" s="31">
        <v>58</v>
      </c>
      <c r="AC23" s="26"/>
      <c r="AD23" s="23"/>
      <c r="AE23" s="23"/>
      <c r="AF23" s="23"/>
      <c r="AG23" s="23"/>
      <c r="AH23" s="56"/>
      <c r="AI23" s="56"/>
      <c r="AJ23" s="61"/>
    </row>
    <row r="24" spans="1:36" x14ac:dyDescent="0.25">
      <c r="A24" t="s">
        <v>63</v>
      </c>
      <c r="B24" s="25"/>
      <c r="C24" s="32">
        <v>0.8</v>
      </c>
      <c r="D24" s="32">
        <v>0.8</v>
      </c>
      <c r="E24" s="32">
        <v>0.8</v>
      </c>
      <c r="F24" s="32">
        <v>0.8</v>
      </c>
      <c r="G24" s="32">
        <v>0.8</v>
      </c>
      <c r="H24" s="59">
        <v>0</v>
      </c>
      <c r="I24" s="59">
        <v>0</v>
      </c>
      <c r="J24" s="64">
        <v>0</v>
      </c>
      <c r="K24" s="59">
        <v>0</v>
      </c>
      <c r="L24" s="59">
        <v>0</v>
      </c>
      <c r="M24" s="59">
        <v>0</v>
      </c>
      <c r="N24" s="59">
        <v>0</v>
      </c>
      <c r="O24" s="25"/>
      <c r="P24" s="32">
        <v>0.8</v>
      </c>
      <c r="Q24" s="32">
        <v>0.8</v>
      </c>
      <c r="R24" s="32">
        <v>0.8</v>
      </c>
      <c r="S24" s="32">
        <v>0.8</v>
      </c>
      <c r="T24" s="32">
        <v>0.8</v>
      </c>
      <c r="U24" s="59">
        <v>0.8</v>
      </c>
      <c r="V24" s="59">
        <v>0.8</v>
      </c>
      <c r="W24" s="64">
        <v>0.8</v>
      </c>
      <c r="X24" s="59">
        <v>0.8</v>
      </c>
      <c r="Y24" s="59">
        <v>0.8</v>
      </c>
      <c r="Z24" s="59">
        <v>0.8</v>
      </c>
      <c r="AA24" s="59">
        <v>0.8</v>
      </c>
      <c r="AB24" s="25"/>
      <c r="AC24" s="32">
        <v>0.8</v>
      </c>
      <c r="AD24" s="32">
        <v>0.8</v>
      </c>
      <c r="AE24" s="32">
        <v>0.8</v>
      </c>
      <c r="AF24" s="32">
        <v>0.8</v>
      </c>
      <c r="AG24" s="32">
        <v>0.8</v>
      </c>
      <c r="AH24" s="59">
        <v>0.8</v>
      </c>
      <c r="AI24" s="59">
        <v>0.8</v>
      </c>
      <c r="AJ24" s="64">
        <v>0.8</v>
      </c>
    </row>
    <row r="25" spans="1:36" x14ac:dyDescent="0.25">
      <c r="A25" t="s">
        <v>91</v>
      </c>
      <c r="B25" s="23"/>
      <c r="C25" s="24">
        <f>FLOOR(SUM(C20:C21)*C24,1)</f>
        <v>0</v>
      </c>
      <c r="D25" s="24">
        <f>FLOOR(SUM(D20:D21)*D24,1)</f>
        <v>0</v>
      </c>
      <c r="E25" s="24">
        <f>FLOOR(SUM(E20:E21)*E24,1)</f>
        <v>0</v>
      </c>
      <c r="F25" s="24">
        <f>FLOOR(SUM(F20:F21)*F24,1)</f>
        <v>0</v>
      </c>
      <c r="G25" s="24">
        <f>FLOOR(SUM(G20:G21)*G24,1)</f>
        <v>0</v>
      </c>
      <c r="H25" s="57">
        <f t="shared" ref="H25:N25" si="54">FLOOR(SUM(H20:H21)*H24,1)</f>
        <v>0</v>
      </c>
      <c r="I25" s="57">
        <f t="shared" si="54"/>
        <v>0</v>
      </c>
      <c r="J25" s="62">
        <f t="shared" si="54"/>
        <v>0</v>
      </c>
      <c r="K25" s="57">
        <f t="shared" si="54"/>
        <v>0</v>
      </c>
      <c r="L25" s="57">
        <f t="shared" si="54"/>
        <v>0</v>
      </c>
      <c r="M25" s="57">
        <f t="shared" si="54"/>
        <v>0</v>
      </c>
      <c r="N25" s="57">
        <f t="shared" si="54"/>
        <v>0</v>
      </c>
      <c r="O25" s="23"/>
      <c r="P25" s="24">
        <f>FLOOR(SUM(P20:P21)*P24,1)</f>
        <v>64</v>
      </c>
      <c r="Q25" s="24">
        <f>FLOOR(SUM(Q20:Q21)*Q24,1)</f>
        <v>89</v>
      </c>
      <c r="R25" s="24">
        <f>FLOOR(SUM(R20:R21)*R24,1)</f>
        <v>89</v>
      </c>
      <c r="S25" s="24">
        <f>FLOOR(SUM(S20:S21)*S24,1)</f>
        <v>89</v>
      </c>
      <c r="T25" s="24">
        <f>FLOOR(SUM(T20:T21)*T24,1)</f>
        <v>51</v>
      </c>
      <c r="U25" s="57">
        <f t="shared" ref="U25" si="55">FLOOR(SUM(U20:U21)*U24,1)</f>
        <v>0</v>
      </c>
      <c r="V25" s="57">
        <f t="shared" ref="V25" si="56">FLOOR(SUM(V20:V21)*V24,1)</f>
        <v>0</v>
      </c>
      <c r="W25" s="62">
        <f t="shared" ref="W25" si="57">FLOOR(SUM(W20:W21)*W24,1)</f>
        <v>0</v>
      </c>
      <c r="X25" s="57">
        <f t="shared" ref="X25" si="58">FLOOR(SUM(X20:X21)*X24,1)</f>
        <v>0</v>
      </c>
      <c r="Y25" s="57">
        <f t="shared" ref="Y25" si="59">FLOOR(SUM(Y20:Y21)*Y24,1)</f>
        <v>0</v>
      </c>
      <c r="Z25" s="57">
        <f t="shared" ref="Z25" si="60">FLOOR(SUM(Z20:Z21)*Z24,1)</f>
        <v>0</v>
      </c>
      <c r="AA25" s="57">
        <f t="shared" ref="AA25" si="61">FLOOR(SUM(AA20:AA21)*AA24,1)</f>
        <v>0</v>
      </c>
      <c r="AB25" s="23"/>
      <c r="AC25" s="24">
        <f>FLOOR(SUM(AC20:AC21)*AC24,1)</f>
        <v>128</v>
      </c>
      <c r="AD25" s="24">
        <f>FLOOR(SUM(AD20:AD21)*AD24,1)</f>
        <v>179</v>
      </c>
      <c r="AE25" s="24">
        <f>FLOOR(SUM(AE20:AE21)*AE24,1)</f>
        <v>179</v>
      </c>
      <c r="AF25" s="24">
        <f>FLOOR(SUM(AF20:AF21)*AF24,1)</f>
        <v>179</v>
      </c>
      <c r="AG25" s="24">
        <f>FLOOR(SUM(AG20:AG21)*AG24,1)</f>
        <v>102</v>
      </c>
      <c r="AH25" s="57">
        <f t="shared" ref="AH25" si="62">FLOOR(SUM(AH20:AH21)*AH24,1)</f>
        <v>0</v>
      </c>
      <c r="AI25" s="57">
        <f t="shared" ref="AI25" si="63">FLOOR(SUM(AI20:AI21)*AI24,1)</f>
        <v>0</v>
      </c>
      <c r="AJ25" s="62">
        <f t="shared" ref="AJ25" si="64">FLOOR(SUM(AJ20:AJ21)*AJ24,1)</f>
        <v>0</v>
      </c>
    </row>
    <row r="26" spans="1:36" x14ac:dyDescent="0.25">
      <c r="A26" t="s">
        <v>92</v>
      </c>
      <c r="B26" s="23"/>
      <c r="C26" s="24">
        <f>SUM(C20:C21)-C25</f>
        <v>0</v>
      </c>
      <c r="D26" s="24">
        <f>SUM(D20:D21)-D25</f>
        <v>0</v>
      </c>
      <c r="E26" s="24">
        <f>SUM(E20:E21)-E25</f>
        <v>0</v>
      </c>
      <c r="F26" s="24">
        <f>SUM(F20:F21)-F25</f>
        <v>0</v>
      </c>
      <c r="G26" s="24">
        <f>SUM(G20:G21)-G25</f>
        <v>0</v>
      </c>
      <c r="H26" s="57">
        <f t="shared" ref="H26:N26" si="65">SUM(H20:H21)-H25</f>
        <v>0</v>
      </c>
      <c r="I26" s="57">
        <f t="shared" si="65"/>
        <v>0</v>
      </c>
      <c r="J26" s="62">
        <f t="shared" si="65"/>
        <v>0</v>
      </c>
      <c r="K26" s="57">
        <f t="shared" si="65"/>
        <v>0</v>
      </c>
      <c r="L26" s="57">
        <f t="shared" si="65"/>
        <v>0</v>
      </c>
      <c r="M26" s="57">
        <f t="shared" si="65"/>
        <v>0</v>
      </c>
      <c r="N26" s="57">
        <f t="shared" si="65"/>
        <v>0</v>
      </c>
      <c r="O26" s="23"/>
      <c r="P26" s="24">
        <f>SUM(P20:P21)-P25</f>
        <v>16</v>
      </c>
      <c r="Q26" s="24">
        <f>SUM(Q20:Q21)-Q25</f>
        <v>23</v>
      </c>
      <c r="R26" s="24">
        <f>SUM(R20:R21)-R25</f>
        <v>23</v>
      </c>
      <c r="S26" s="24">
        <f>SUM(S20:S21)-S25</f>
        <v>23</v>
      </c>
      <c r="T26" s="24">
        <f>SUM(T20:T21)-T25</f>
        <v>13</v>
      </c>
      <c r="U26" s="57">
        <f t="shared" ref="U26" si="66">SUM(U20:U21)-U25</f>
        <v>0</v>
      </c>
      <c r="V26" s="57">
        <f t="shared" ref="V26" si="67">SUM(V20:V21)-V25</f>
        <v>0</v>
      </c>
      <c r="W26" s="62">
        <f t="shared" ref="W26" si="68">SUM(W20:W21)-W25</f>
        <v>0</v>
      </c>
      <c r="X26" s="57">
        <f t="shared" ref="X26" si="69">SUM(X20:X21)-X25</f>
        <v>0</v>
      </c>
      <c r="Y26" s="57">
        <f t="shared" ref="Y26" si="70">SUM(Y20:Y21)-Y25</f>
        <v>0</v>
      </c>
      <c r="Z26" s="57">
        <f t="shared" ref="Z26" si="71">SUM(Z20:Z21)-Z25</f>
        <v>0</v>
      </c>
      <c r="AA26" s="57">
        <f t="shared" ref="AA26" si="72">SUM(AA20:AA21)-AA25</f>
        <v>0</v>
      </c>
      <c r="AB26" s="23"/>
      <c r="AC26" s="24">
        <f>SUM(AC20:AC21)-AC25</f>
        <v>32</v>
      </c>
      <c r="AD26" s="24">
        <f>SUM(AD20:AD21)-AD25</f>
        <v>45</v>
      </c>
      <c r="AE26" s="24">
        <f>SUM(AE20:AE21)-AE25</f>
        <v>45</v>
      </c>
      <c r="AF26" s="24">
        <f>SUM(AF20:AF21)-AF25</f>
        <v>45</v>
      </c>
      <c r="AG26" s="24">
        <f>SUM(AG20:AG21)-AG25</f>
        <v>26</v>
      </c>
      <c r="AH26" s="57">
        <f t="shared" ref="AH26" si="73">SUM(AH20:AH21)-AH25</f>
        <v>0</v>
      </c>
      <c r="AI26" s="57">
        <f t="shared" ref="AI26" si="74">SUM(AI20:AI21)-AI25</f>
        <v>0</v>
      </c>
      <c r="AJ26" s="62">
        <f t="shared" ref="AJ26" si="75">SUM(AJ20:AJ21)-AJ25</f>
        <v>0</v>
      </c>
    </row>
    <row r="27" spans="1:36" x14ac:dyDescent="0.25">
      <c r="B27" s="21"/>
      <c r="C27" s="21"/>
      <c r="D27" s="21"/>
      <c r="E27" s="21"/>
      <c r="F27" s="21"/>
      <c r="G27" s="21"/>
      <c r="H27" s="21"/>
      <c r="I27" s="21"/>
      <c r="J27" s="65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65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65"/>
    </row>
    <row r="28" spans="1:36" x14ac:dyDescent="0.25">
      <c r="B28" s="21"/>
      <c r="C28" s="21"/>
      <c r="D28" s="21"/>
      <c r="E28" s="21"/>
      <c r="F28" s="21"/>
      <c r="G28" s="21"/>
      <c r="H28" s="21"/>
      <c r="I28" s="21"/>
      <c r="J28" s="65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65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65"/>
    </row>
    <row r="29" spans="1:36" x14ac:dyDescent="0.25">
      <c r="B29" s="21">
        <v>45748</v>
      </c>
      <c r="C29" s="21">
        <v>45778</v>
      </c>
      <c r="D29" s="21">
        <v>45809</v>
      </c>
      <c r="E29" s="21">
        <v>45839</v>
      </c>
      <c r="F29" s="21">
        <v>45870</v>
      </c>
      <c r="G29" s="21">
        <v>45901</v>
      </c>
      <c r="H29" s="21">
        <v>45931</v>
      </c>
      <c r="I29" s="21">
        <v>45962</v>
      </c>
      <c r="J29" s="65">
        <v>45992</v>
      </c>
      <c r="K29" s="21">
        <v>46023</v>
      </c>
      <c r="L29" s="21">
        <v>46054</v>
      </c>
      <c r="M29" s="21">
        <v>46082</v>
      </c>
      <c r="N29" s="21">
        <v>46113</v>
      </c>
      <c r="O29" s="21"/>
      <c r="P29" s="21">
        <v>46143</v>
      </c>
      <c r="Q29" s="21">
        <v>46174</v>
      </c>
      <c r="R29" s="21">
        <v>46204</v>
      </c>
      <c r="S29" s="21">
        <v>46235</v>
      </c>
      <c r="T29" s="21">
        <v>46266</v>
      </c>
      <c r="U29" s="21">
        <v>46296</v>
      </c>
      <c r="V29" s="21">
        <v>46327</v>
      </c>
      <c r="W29" s="65">
        <v>46357</v>
      </c>
      <c r="X29" s="21">
        <v>46388</v>
      </c>
      <c r="Y29" s="21">
        <v>46419</v>
      </c>
      <c r="Z29" s="21">
        <v>46447</v>
      </c>
      <c r="AA29" s="21">
        <v>46478</v>
      </c>
      <c r="AB29" s="21"/>
      <c r="AC29" s="21">
        <v>46508</v>
      </c>
      <c r="AD29" s="21">
        <v>46539</v>
      </c>
      <c r="AE29" s="21">
        <v>46569</v>
      </c>
      <c r="AF29" s="21">
        <v>46600</v>
      </c>
      <c r="AG29" s="21">
        <v>46631</v>
      </c>
      <c r="AH29" s="21">
        <v>46661</v>
      </c>
      <c r="AI29" s="21">
        <v>46692</v>
      </c>
      <c r="AJ29" s="65">
        <v>46722</v>
      </c>
    </row>
    <row r="30" spans="1:36" x14ac:dyDescent="0.25">
      <c r="A30" s="1" t="s">
        <v>68</v>
      </c>
      <c r="B30" s="4"/>
      <c r="C30" s="4"/>
      <c r="D30" s="4"/>
      <c r="E30" s="4"/>
      <c r="F30" s="4"/>
      <c r="G30" s="4"/>
      <c r="H30" s="4"/>
      <c r="I30" s="4"/>
      <c r="J30" s="6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66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66"/>
    </row>
    <row r="31" spans="1:36" x14ac:dyDescent="0.25">
      <c r="A31" t="str">
        <f t="shared" ref="A31:A37" si="76">A6</f>
        <v>RS Aushilfe fix</v>
      </c>
      <c r="B31" s="4"/>
      <c r="C31" s="4">
        <f>-$B$6*Mitarbeitermodelle!B14</f>
        <v>0</v>
      </c>
      <c r="D31" s="4">
        <f>-$B$6*Mitarbeitermodelle!C14</f>
        <v>0</v>
      </c>
      <c r="E31" s="4">
        <f>-$B$6*Mitarbeitermodelle!D14</f>
        <v>0</v>
      </c>
      <c r="F31" s="4">
        <f>-$B$6*Mitarbeitermodelle!E14</f>
        <v>0</v>
      </c>
      <c r="G31" s="4">
        <f>-$B$6*Mitarbeitermodelle!F14</f>
        <v>0</v>
      </c>
      <c r="H31" s="4">
        <f>-$B$6*Mitarbeitermodelle!G14</f>
        <v>0</v>
      </c>
      <c r="I31" s="4"/>
      <c r="J31" s="66"/>
      <c r="K31" s="4"/>
      <c r="L31" s="4"/>
      <c r="M31" s="4"/>
      <c r="N31" s="4"/>
      <c r="O31" s="4"/>
      <c r="P31" s="4">
        <f>-$O$6*Mitarbeitermodelle!B14</f>
        <v>0</v>
      </c>
      <c r="Q31" s="4">
        <f>-$O$6*Mitarbeitermodelle!C14</f>
        <v>0</v>
      </c>
      <c r="R31" s="4">
        <f>-$O$6*Mitarbeitermodelle!D14</f>
        <v>0</v>
      </c>
      <c r="S31" s="4">
        <f>-$O$6*Mitarbeitermodelle!E14</f>
        <v>0</v>
      </c>
      <c r="T31" s="4">
        <f>-$O$6*Mitarbeitermodelle!F14</f>
        <v>0</v>
      </c>
      <c r="U31" s="4">
        <f>-$O$6*Mitarbeitermodelle!G14</f>
        <v>0</v>
      </c>
      <c r="V31" s="4"/>
      <c r="W31" s="66"/>
      <c r="X31" s="4"/>
      <c r="Y31" s="4"/>
      <c r="Z31" s="4"/>
      <c r="AA31" s="4"/>
      <c r="AB31" s="4"/>
      <c r="AC31" s="4">
        <f>-$AB$6*Mitarbeitermodelle!B14</f>
        <v>0</v>
      </c>
      <c r="AD31" s="4">
        <f>-$AB$6*Mitarbeitermodelle!C14</f>
        <v>0</v>
      </c>
      <c r="AE31" s="4">
        <f>-$AB$6*Mitarbeitermodelle!D14</f>
        <v>0</v>
      </c>
      <c r="AF31" s="4">
        <f>-$AB$6*Mitarbeitermodelle!E14</f>
        <v>0</v>
      </c>
      <c r="AG31" s="4">
        <f>-$AB$6*Mitarbeitermodelle!F14</f>
        <v>0</v>
      </c>
      <c r="AH31" s="4">
        <f>-$AB$6*Mitarbeitermodelle!G14</f>
        <v>0</v>
      </c>
      <c r="AI31" s="4"/>
      <c r="AJ31" s="66"/>
    </row>
    <row r="32" spans="1:36" x14ac:dyDescent="0.25">
      <c r="A32" t="str">
        <f t="shared" si="76"/>
        <v>RS Aushilfe flex 1</v>
      </c>
      <c r="B32" s="4"/>
      <c r="C32" s="4">
        <f>-$B$7*Mitarbeitermodelle!B28</f>
        <v>-2202.7560000000003</v>
      </c>
      <c r="D32" s="4">
        <f>-$B$7*Mitarbeitermodelle!C28</f>
        <v>-1482.7560000000001</v>
      </c>
      <c r="E32" s="4">
        <f>-$B$7*Mitarbeitermodelle!D28</f>
        <v>-1482.7560000000001</v>
      </c>
      <c r="F32" s="4">
        <f>-$B$7*Mitarbeitermodelle!E28</f>
        <v>-1482.7560000000001</v>
      </c>
      <c r="G32" s="4">
        <f>-$B$7*Mitarbeitermodelle!F28</f>
        <v>-1482.7560000000001</v>
      </c>
      <c r="H32" s="4">
        <f>-$B$7*Mitarbeitermodelle!G28</f>
        <v>-1482.7560000000001</v>
      </c>
      <c r="I32" s="4"/>
      <c r="J32" s="66"/>
      <c r="K32" s="4"/>
      <c r="L32" s="4"/>
      <c r="M32" s="4"/>
      <c r="N32" s="4"/>
      <c r="O32" s="4"/>
      <c r="P32" s="4">
        <f>-$O$7*Mitarbeitermodelle!B28</f>
        <v>-4405.5120000000006</v>
      </c>
      <c r="Q32" s="4">
        <f>-$O$7*Mitarbeitermodelle!C28</f>
        <v>-2965.5120000000002</v>
      </c>
      <c r="R32" s="4">
        <f>-$O$7*Mitarbeitermodelle!D28</f>
        <v>-2965.5120000000002</v>
      </c>
      <c r="S32" s="4">
        <f>-$O$7*Mitarbeitermodelle!E28</f>
        <v>-2965.5120000000002</v>
      </c>
      <c r="T32" s="4">
        <f>-$O$7*Mitarbeitermodelle!F28</f>
        <v>-2965.5120000000002</v>
      </c>
      <c r="U32" s="4">
        <f>-$O$7*Mitarbeitermodelle!G28</f>
        <v>-2965.5120000000002</v>
      </c>
      <c r="V32" s="4"/>
      <c r="W32" s="66"/>
      <c r="X32" s="4"/>
      <c r="Y32" s="4"/>
      <c r="Z32" s="4"/>
      <c r="AA32" s="4"/>
      <c r="AB32" s="4"/>
      <c r="AC32" s="4">
        <f>-$AB$7*Mitarbeitermodelle!B28</f>
        <v>-6608.2680000000009</v>
      </c>
      <c r="AD32" s="4">
        <f>-$AB$7*Mitarbeitermodelle!C28</f>
        <v>-4448.268</v>
      </c>
      <c r="AE32" s="4">
        <f>-$AB$7*Mitarbeitermodelle!D28</f>
        <v>-4448.268</v>
      </c>
      <c r="AF32" s="4">
        <f>-$AB$7*Mitarbeitermodelle!E28</f>
        <v>-4448.268</v>
      </c>
      <c r="AG32" s="4">
        <f>-$AB$7*Mitarbeitermodelle!F28</f>
        <v>-4448.268</v>
      </c>
      <c r="AH32" s="4">
        <f>-$AB$7*Mitarbeitermodelle!G28</f>
        <v>-4448.268</v>
      </c>
      <c r="AI32" s="4"/>
      <c r="AJ32" s="66"/>
    </row>
    <row r="33" spans="1:36" x14ac:dyDescent="0.25">
      <c r="A33" t="str">
        <f t="shared" si="76"/>
        <v>RS Aushilfe flex 2</v>
      </c>
      <c r="B33" s="4"/>
      <c r="C33" s="4">
        <f>-$B$8*Mitarbeitermodelle!B42</f>
        <v>0</v>
      </c>
      <c r="D33" s="4">
        <f>-$B$8*Mitarbeitermodelle!C42</f>
        <v>-4405.5120000000006</v>
      </c>
      <c r="E33" s="4">
        <f>-$B$8*Mitarbeitermodelle!D42</f>
        <v>-2965.5120000000002</v>
      </c>
      <c r="F33" s="4">
        <f>-$B$8*Mitarbeitermodelle!E42</f>
        <v>-2965.5120000000002</v>
      </c>
      <c r="G33" s="4">
        <f>-$B$8*Mitarbeitermodelle!F42</f>
        <v>-2965.5120000000002</v>
      </c>
      <c r="H33" s="4">
        <f>-$B$8*Mitarbeitermodelle!G42</f>
        <v>-2965.5120000000002</v>
      </c>
      <c r="I33" s="4"/>
      <c r="J33" s="66"/>
      <c r="K33" s="4"/>
      <c r="L33" s="4"/>
      <c r="M33" s="4"/>
      <c r="N33" s="4"/>
      <c r="O33" s="4"/>
      <c r="P33" s="4">
        <f>-$O$8*Mitarbeitermodelle!B42</f>
        <v>0</v>
      </c>
      <c r="Q33" s="4">
        <f>-$O$8*Mitarbeitermodelle!C42</f>
        <v>-6608.2680000000009</v>
      </c>
      <c r="R33" s="4">
        <f>-$O$8*Mitarbeitermodelle!D42</f>
        <v>-4448.268</v>
      </c>
      <c r="S33" s="4">
        <f>-$O$8*Mitarbeitermodelle!E42</f>
        <v>-4448.268</v>
      </c>
      <c r="T33" s="4">
        <f>-$O$8*Mitarbeitermodelle!F42</f>
        <v>-4448.268</v>
      </c>
      <c r="U33" s="4">
        <f>-$O$8*Mitarbeitermodelle!G42</f>
        <v>-4448.268</v>
      </c>
      <c r="V33" s="4"/>
      <c r="W33" s="66"/>
      <c r="X33" s="4"/>
      <c r="Y33" s="4"/>
      <c r="Z33" s="4"/>
      <c r="AA33" s="4"/>
      <c r="AB33" s="4"/>
      <c r="AC33" s="4">
        <f>-$AB$8*Mitarbeitermodelle!B42</f>
        <v>0</v>
      </c>
      <c r="AD33" s="4">
        <f>-$AB$8*Mitarbeitermodelle!C42</f>
        <v>-8811.0240000000013</v>
      </c>
      <c r="AE33" s="4">
        <f>-$AB$8*Mitarbeitermodelle!D42</f>
        <v>-5931.0240000000003</v>
      </c>
      <c r="AF33" s="4">
        <f>-$AB$8*Mitarbeitermodelle!E42</f>
        <v>-5931.0240000000003</v>
      </c>
      <c r="AG33" s="4">
        <f>-$AB$8*Mitarbeitermodelle!F42</f>
        <v>-5931.0240000000003</v>
      </c>
      <c r="AH33" s="4">
        <f>-$AB$8*Mitarbeitermodelle!G42</f>
        <v>-5931.0240000000003</v>
      </c>
      <c r="AI33" s="4"/>
      <c r="AJ33" s="66"/>
    </row>
    <row r="34" spans="1:36" x14ac:dyDescent="0.25">
      <c r="A34" t="str">
        <f t="shared" si="76"/>
        <v>RS Saisonkraft erste Hälfte</v>
      </c>
      <c r="B34" s="4"/>
      <c r="C34" s="4">
        <f>-$B$9*Mitarbeitermodelle!B56</f>
        <v>-9485.6063999999988</v>
      </c>
      <c r="D34" s="4">
        <f>-$B$9*Mitarbeitermodelle!C56</f>
        <v>-8765.6063999999988</v>
      </c>
      <c r="E34" s="4">
        <f>-$B$9*Mitarbeitermodelle!D56</f>
        <v>-8037.1391999999996</v>
      </c>
      <c r="F34" s="4">
        <f>-$B$9*Mitarbeitermodelle!E56</f>
        <v>0</v>
      </c>
      <c r="G34" s="4">
        <f>-$B$9*Mitarbeitermodelle!F56</f>
        <v>0</v>
      </c>
      <c r="H34" s="4">
        <f>-$B$9*Mitarbeitermodelle!G56</f>
        <v>0</v>
      </c>
      <c r="I34" s="4"/>
      <c r="J34" s="66"/>
      <c r="K34" s="4"/>
      <c r="L34" s="4"/>
      <c r="M34" s="4"/>
      <c r="N34" s="4"/>
      <c r="O34" s="4"/>
      <c r="P34" s="4">
        <f>-$O$9*Mitarbeitermodelle!B56</f>
        <v>-9485.6063999999988</v>
      </c>
      <c r="Q34" s="4">
        <f>-$O$9*Mitarbeitermodelle!C56</f>
        <v>-8765.6063999999988</v>
      </c>
      <c r="R34" s="4">
        <f>-$O$9*Mitarbeitermodelle!D56</f>
        <v>-8037.1391999999996</v>
      </c>
      <c r="S34" s="4">
        <f>-$O$9*Mitarbeitermodelle!E56</f>
        <v>0</v>
      </c>
      <c r="T34" s="4">
        <f>-$O$9*Mitarbeitermodelle!F56</f>
        <v>0</v>
      </c>
      <c r="U34" s="4">
        <f>-$O$9*Mitarbeitermodelle!G56</f>
        <v>0</v>
      </c>
      <c r="V34" s="4"/>
      <c r="W34" s="66"/>
      <c r="X34" s="4"/>
      <c r="Y34" s="4"/>
      <c r="Z34" s="4"/>
      <c r="AA34" s="4"/>
      <c r="AB34" s="4"/>
      <c r="AC34" s="4">
        <f>-$AB$9*Mitarbeitermodelle!B56</f>
        <v>-9485.6063999999988</v>
      </c>
      <c r="AD34" s="4">
        <f>-$AB$9*Mitarbeitermodelle!C56</f>
        <v>-8765.6063999999988</v>
      </c>
      <c r="AE34" s="4">
        <f>-$AB$9*Mitarbeitermodelle!D56</f>
        <v>-8037.1391999999996</v>
      </c>
      <c r="AF34" s="4">
        <f>-$AB$9*Mitarbeitermodelle!E56</f>
        <v>0</v>
      </c>
      <c r="AG34" s="4">
        <f>-$AB$9*Mitarbeitermodelle!F56</f>
        <v>0</v>
      </c>
      <c r="AH34" s="4">
        <f>-$AB$9*Mitarbeitermodelle!G56</f>
        <v>0</v>
      </c>
      <c r="AI34" s="4"/>
      <c r="AJ34" s="66"/>
    </row>
    <row r="35" spans="1:36" x14ac:dyDescent="0.25">
      <c r="A35" t="str">
        <f t="shared" si="76"/>
        <v>RS Saisonkraft zweite Hälfte</v>
      </c>
      <c r="B35" s="4"/>
      <c r="C35" s="4">
        <f>-$B$10*Mitarbeitermodelle!B70</f>
        <v>0</v>
      </c>
      <c r="D35" s="4">
        <f>-$B$10*Mitarbeitermodelle!C70</f>
        <v>0</v>
      </c>
      <c r="E35" s="4">
        <f>-$B$10*Mitarbeitermodelle!D70</f>
        <v>-14228.409599999999</v>
      </c>
      <c r="F35" s="4">
        <f>-$B$10*Mitarbeitermodelle!E70</f>
        <v>-13148.409599999999</v>
      </c>
      <c r="G35" s="4">
        <f>-$B$10*Mitarbeitermodelle!F70</f>
        <v>-6592.2047999999995</v>
      </c>
      <c r="H35" s="4">
        <f>-$B$10*Mitarbeitermodelle!G70</f>
        <v>0</v>
      </c>
      <c r="I35" s="4"/>
      <c r="J35" s="66"/>
      <c r="K35" s="4"/>
      <c r="L35" s="4"/>
      <c r="M35" s="4"/>
      <c r="N35" s="4"/>
      <c r="O35" s="4"/>
      <c r="P35" s="4">
        <f>-$O$10*Mitarbeitermodelle!B70</f>
        <v>0</v>
      </c>
      <c r="Q35" s="4">
        <f>-$O$10*Mitarbeitermodelle!C70</f>
        <v>0</v>
      </c>
      <c r="R35" s="4">
        <f>-$O$10*Mitarbeitermodelle!D70</f>
        <v>-14228.409599999999</v>
      </c>
      <c r="S35" s="4">
        <f>-$O$10*Mitarbeitermodelle!E70</f>
        <v>-13148.409599999999</v>
      </c>
      <c r="T35" s="4">
        <f>-$O$10*Mitarbeitermodelle!F70</f>
        <v>-6592.2047999999995</v>
      </c>
      <c r="U35" s="4">
        <f>-$O$10*Mitarbeitermodelle!G70</f>
        <v>0</v>
      </c>
      <c r="V35" s="4"/>
      <c r="W35" s="66"/>
      <c r="X35" s="4"/>
      <c r="Y35" s="4"/>
      <c r="Z35" s="4"/>
      <c r="AA35" s="4"/>
      <c r="AB35" s="4"/>
      <c r="AC35" s="4">
        <f>-$AB$10*Mitarbeitermodelle!B70</f>
        <v>0</v>
      </c>
      <c r="AD35" s="4">
        <f>-$AB$10*Mitarbeitermodelle!C70</f>
        <v>0</v>
      </c>
      <c r="AE35" s="4">
        <f>-$AB$10*Mitarbeitermodelle!D70</f>
        <v>-14228.409599999999</v>
      </c>
      <c r="AF35" s="4">
        <f>-$AB$10*Mitarbeitermodelle!E70</f>
        <v>-13148.409599999999</v>
      </c>
      <c r="AG35" s="4">
        <f>-$AB$10*Mitarbeitermodelle!F70</f>
        <v>-6592.2047999999995</v>
      </c>
      <c r="AH35" s="4">
        <f>-$AB$10*Mitarbeitermodelle!G70</f>
        <v>0</v>
      </c>
      <c r="AI35" s="4"/>
      <c r="AJ35" s="66"/>
    </row>
    <row r="36" spans="1:36" x14ac:dyDescent="0.25">
      <c r="A36" t="str">
        <f t="shared" si="76"/>
        <v>RS Saisonkraft komplett</v>
      </c>
      <c r="B36" s="4"/>
      <c r="C36" s="4">
        <f>-$B$11*Mitarbeitermodelle!B84</f>
        <v>-10229.606399999999</v>
      </c>
      <c r="D36" s="4">
        <f>-$B$11*Mitarbeitermodelle!C84</f>
        <v>-11703.475199999999</v>
      </c>
      <c r="E36" s="4">
        <f>-$B$11*Mitarbeitermodelle!D84</f>
        <v>-11703.475199999999</v>
      </c>
      <c r="F36" s="4">
        <f>-$B$11*Mitarbeitermodelle!E84</f>
        <v>-11703.475199999999</v>
      </c>
      <c r="G36" s="4">
        <f>-$B$11*Mitarbeitermodelle!F84</f>
        <v>-7332.6719999999996</v>
      </c>
      <c r="H36" s="4">
        <f>-$B$11*Mitarbeitermodelle!G84</f>
        <v>0</v>
      </c>
      <c r="I36" s="4"/>
      <c r="J36" s="66"/>
      <c r="K36" s="4"/>
      <c r="L36" s="4"/>
      <c r="M36" s="4"/>
      <c r="N36" s="4"/>
      <c r="O36" s="4"/>
      <c r="P36" s="4">
        <f>-$O$11*Mitarbeitermodelle!B84</f>
        <v>-10229.606399999999</v>
      </c>
      <c r="Q36" s="4">
        <f>-$O$11*Mitarbeitermodelle!C84</f>
        <v>-11703.475199999999</v>
      </c>
      <c r="R36" s="4">
        <f>-$O$11*Mitarbeitermodelle!D84</f>
        <v>-11703.475199999999</v>
      </c>
      <c r="S36" s="4">
        <f>-$O$11*Mitarbeitermodelle!E84</f>
        <v>-11703.475199999999</v>
      </c>
      <c r="T36" s="4">
        <f>-$O$11*Mitarbeitermodelle!F84</f>
        <v>-7332.6719999999996</v>
      </c>
      <c r="U36" s="4">
        <f>-$O$11*Mitarbeitermodelle!G84</f>
        <v>0</v>
      </c>
      <c r="V36" s="4"/>
      <c r="W36" s="66"/>
      <c r="X36" s="4"/>
      <c r="Y36" s="4"/>
      <c r="Z36" s="4"/>
      <c r="AA36" s="4"/>
      <c r="AB36" s="4"/>
      <c r="AC36" s="4">
        <f>-$AB$11*Mitarbeitermodelle!B84</f>
        <v>-10229.606399999999</v>
      </c>
      <c r="AD36" s="4">
        <f>-$AB$11*Mitarbeitermodelle!C84</f>
        <v>-11703.475199999999</v>
      </c>
      <c r="AE36" s="4">
        <f>-$AB$11*Mitarbeitermodelle!D84</f>
        <v>-11703.475199999999</v>
      </c>
      <c r="AF36" s="4">
        <f>-$AB$11*Mitarbeitermodelle!E84</f>
        <v>-11703.475199999999</v>
      </c>
      <c r="AG36" s="4">
        <f>-$AB$11*Mitarbeitermodelle!F84</f>
        <v>-7332.6719999999996</v>
      </c>
      <c r="AH36" s="4">
        <f>-$AB$11*Mitarbeitermodelle!G84</f>
        <v>0</v>
      </c>
      <c r="AI36" s="4"/>
      <c r="AJ36" s="66"/>
    </row>
    <row r="37" spans="1:36" x14ac:dyDescent="0.25">
      <c r="A37" t="str">
        <f t="shared" si="76"/>
        <v>RS Vollzeit-Mitarbeiter</v>
      </c>
      <c r="B37" s="4"/>
      <c r="C37" s="4">
        <f>-$B$12*Mitarbeitermodelle!$B$98</f>
        <v>-3626.9760000000006</v>
      </c>
      <c r="D37" s="4">
        <f>-$B$12*Mitarbeitermodelle!$B$98</f>
        <v>-3626.9760000000006</v>
      </c>
      <c r="E37" s="4">
        <f>-$B$12*Mitarbeitermodelle!$B$98</f>
        <v>-3626.9760000000006</v>
      </c>
      <c r="F37" s="4">
        <f>-$B$12*Mitarbeitermodelle!$B$98</f>
        <v>-3626.9760000000006</v>
      </c>
      <c r="G37" s="4">
        <f>-$B$12*Mitarbeitermodelle!$B$98</f>
        <v>-3626.9760000000006</v>
      </c>
      <c r="H37" s="4">
        <f>-$B$12*Mitarbeitermodelle!$B$98</f>
        <v>-3626.9760000000006</v>
      </c>
      <c r="I37" s="4">
        <f>-$B$12*Mitarbeitermodelle!$B$98</f>
        <v>-3626.9760000000006</v>
      </c>
      <c r="J37" s="66">
        <f>-$B$12*Mitarbeitermodelle!$B$98</f>
        <v>-3626.9760000000006</v>
      </c>
      <c r="K37" s="4">
        <f>-$B$12*Mitarbeitermodelle!$B$98</f>
        <v>-3626.9760000000006</v>
      </c>
      <c r="L37" s="4">
        <f>-$B$12*Mitarbeitermodelle!$B$98</f>
        <v>-3626.9760000000006</v>
      </c>
      <c r="M37" s="4">
        <f>-$B$12*Mitarbeitermodelle!$B$98</f>
        <v>-3626.9760000000006</v>
      </c>
      <c r="N37" s="4">
        <f>-$B$12*Mitarbeitermodelle!$B$98</f>
        <v>-3626.9760000000006</v>
      </c>
      <c r="O37" s="4"/>
      <c r="P37" s="4">
        <f>-$O$12*Mitarbeitermodelle!$B$98</f>
        <v>-7253.9520000000011</v>
      </c>
      <c r="Q37" s="4">
        <f>-$O$12*Mitarbeitermodelle!$B$98</f>
        <v>-7253.9520000000011</v>
      </c>
      <c r="R37" s="4">
        <f>-$O$12*Mitarbeitermodelle!$B$98</f>
        <v>-7253.9520000000011</v>
      </c>
      <c r="S37" s="4">
        <f>-$O$12*Mitarbeitermodelle!$B$98</f>
        <v>-7253.9520000000011</v>
      </c>
      <c r="T37" s="4">
        <f>-$O$12*Mitarbeitermodelle!$B$98</f>
        <v>-7253.9520000000011</v>
      </c>
      <c r="U37" s="4">
        <f>-$O$12*Mitarbeitermodelle!$B$98</f>
        <v>-7253.9520000000011</v>
      </c>
      <c r="V37" s="4">
        <f>-$O$12*Mitarbeitermodelle!$B$98</f>
        <v>-7253.9520000000011</v>
      </c>
      <c r="W37" s="66">
        <f>-$O$12*Mitarbeitermodelle!$B$98</f>
        <v>-7253.9520000000011</v>
      </c>
      <c r="X37" s="4">
        <f>-$O$12*Mitarbeitermodelle!$B$98</f>
        <v>-7253.9520000000011</v>
      </c>
      <c r="Y37" s="4">
        <f>-$O$12*Mitarbeitermodelle!$B$98</f>
        <v>-7253.9520000000011</v>
      </c>
      <c r="Z37" s="4">
        <f>-$O$12*Mitarbeitermodelle!$B$98</f>
        <v>-7253.9520000000011</v>
      </c>
      <c r="AA37" s="4">
        <f>-$O$12*Mitarbeitermodelle!$B$98</f>
        <v>-7253.9520000000011</v>
      </c>
      <c r="AB37" s="4"/>
      <c r="AC37" s="4">
        <f>-$AB$12*Mitarbeitermodelle!$B$98</f>
        <v>-7253.9520000000011</v>
      </c>
      <c r="AD37" s="4">
        <f>-$AB$12*Mitarbeitermodelle!$B$98</f>
        <v>-7253.9520000000011</v>
      </c>
      <c r="AE37" s="4">
        <f>-$AB$12*Mitarbeitermodelle!$B$98</f>
        <v>-7253.9520000000011</v>
      </c>
      <c r="AF37" s="4">
        <f>-$AB$12*Mitarbeitermodelle!$B$98</f>
        <v>-7253.9520000000011</v>
      </c>
      <c r="AG37" s="4">
        <f>-$AB$12*Mitarbeitermodelle!$B$98</f>
        <v>-7253.9520000000011</v>
      </c>
      <c r="AH37" s="4">
        <f>-$AB$12*Mitarbeitermodelle!$B$98</f>
        <v>-7253.9520000000011</v>
      </c>
      <c r="AI37" s="4">
        <f>-$AB$12*Mitarbeitermodelle!$B$98</f>
        <v>-7253.9520000000011</v>
      </c>
      <c r="AJ37" s="66">
        <f>-$AB$12*Mitarbeitermodelle!$B$98</f>
        <v>-7253.9520000000011</v>
      </c>
    </row>
    <row r="38" spans="1:36" x14ac:dyDescent="0.25">
      <c r="A38" t="str">
        <f>A20</f>
        <v>FAB Saisonkraft komplett</v>
      </c>
      <c r="B38" s="4"/>
      <c r="C38" s="4">
        <f>-$B$20*Mitarbeitermodelle!B112</f>
        <v>0</v>
      </c>
      <c r="D38" s="4">
        <f>-$B$20*Mitarbeitermodelle!C112</f>
        <v>0</v>
      </c>
      <c r="E38" s="4">
        <f>-$B$20*Mitarbeitermodelle!D112</f>
        <v>0</v>
      </c>
      <c r="F38" s="4">
        <f>-$B$20*Mitarbeitermodelle!E112</f>
        <v>0</v>
      </c>
      <c r="G38" s="4">
        <f>-$B$20*Mitarbeitermodelle!F112</f>
        <v>0</v>
      </c>
      <c r="H38" s="4">
        <f>-$B$20*Mitarbeitermodelle!G112</f>
        <v>0</v>
      </c>
      <c r="I38" s="4"/>
      <c r="J38" s="66"/>
      <c r="K38" s="4"/>
      <c r="L38" s="4"/>
      <c r="M38" s="4"/>
      <c r="N38" s="4"/>
      <c r="O38" s="4"/>
      <c r="P38" s="4">
        <f>-$O$20*Mitarbeitermodelle!B112</f>
        <v>-3285.8688000000002</v>
      </c>
      <c r="Q38" s="4">
        <f>-$O$20*Mitarbeitermodelle!C112</f>
        <v>-3897.1584000000003</v>
      </c>
      <c r="R38" s="4">
        <f>-$O$20*Mitarbeitermodelle!D112</f>
        <v>-3897.1584000000003</v>
      </c>
      <c r="S38" s="4">
        <f>-$O$20*Mitarbeitermodelle!E112</f>
        <v>-3897.1584000000003</v>
      </c>
      <c r="T38" s="4">
        <f>-$O$20*Mitarbeitermodelle!F112</f>
        <v>-2440.2240000000002</v>
      </c>
      <c r="U38" s="4">
        <f>-$O$20*Mitarbeitermodelle!G112</f>
        <v>0</v>
      </c>
      <c r="V38" s="4"/>
      <c r="W38" s="66"/>
      <c r="X38" s="4"/>
      <c r="Y38" s="4"/>
      <c r="Z38" s="4"/>
      <c r="AA38" s="4"/>
      <c r="AB38" s="4"/>
      <c r="AC38" s="4">
        <f>-$AB$20*Mitarbeitermodelle!B112</f>
        <v>-6571.7376000000004</v>
      </c>
      <c r="AD38" s="4">
        <f>-$AB$20*Mitarbeitermodelle!C112</f>
        <v>-7794.3168000000005</v>
      </c>
      <c r="AE38" s="4">
        <f>-$AB$20*Mitarbeitermodelle!D112</f>
        <v>-7794.3168000000005</v>
      </c>
      <c r="AF38" s="4">
        <f>-$AB$20*Mitarbeitermodelle!E112</f>
        <v>-7794.3168000000005</v>
      </c>
      <c r="AG38" s="4">
        <f>-$AB$20*Mitarbeitermodelle!F112</f>
        <v>-4880.4480000000003</v>
      </c>
      <c r="AH38" s="4">
        <f>-$AB$20*Mitarbeitermodelle!G112</f>
        <v>0</v>
      </c>
      <c r="AI38" s="4"/>
      <c r="AJ38" s="66"/>
    </row>
    <row r="39" spans="1:36" x14ac:dyDescent="0.25">
      <c r="A39" t="str">
        <f>A21</f>
        <v>FAB Vollzeit-Mitarbeiter</v>
      </c>
      <c r="B39" s="4"/>
      <c r="C39" s="4">
        <f>-$B$21*Mitarbeitermodelle!$B$126</f>
        <v>0</v>
      </c>
      <c r="D39" s="4">
        <f>-$B$21*Mitarbeitermodelle!$B$126</f>
        <v>0</v>
      </c>
      <c r="E39" s="4">
        <f>-$B$21*Mitarbeitermodelle!$B$126</f>
        <v>0</v>
      </c>
      <c r="F39" s="4">
        <f>-$B$21*Mitarbeitermodelle!$B$126</f>
        <v>0</v>
      </c>
      <c r="G39" s="4">
        <f>-$B$21*Mitarbeitermodelle!$B$126</f>
        <v>0</v>
      </c>
      <c r="H39" s="4">
        <f>-$B$21*Mitarbeitermodelle!$B$126</f>
        <v>0</v>
      </c>
      <c r="I39" s="4">
        <f>-$B$21*Mitarbeitermodelle!$B$126</f>
        <v>0</v>
      </c>
      <c r="J39" s="66">
        <f>-$B$21*Mitarbeitermodelle!$B$126</f>
        <v>0</v>
      </c>
      <c r="K39" s="4">
        <f>-$B$21*Mitarbeitermodelle!$B$126</f>
        <v>0</v>
      </c>
      <c r="L39" s="4">
        <f>-$B$21*Mitarbeitermodelle!$B$126</f>
        <v>0</v>
      </c>
      <c r="M39" s="4">
        <f>-$B$21*Mitarbeitermodelle!$B$126</f>
        <v>0</v>
      </c>
      <c r="N39" s="4">
        <f>-$B$21*Mitarbeitermodelle!$B$126</f>
        <v>0</v>
      </c>
      <c r="O39" s="4"/>
      <c r="P39" s="4">
        <f>-$O$21*Mitarbeitermodelle!$B$126</f>
        <v>0</v>
      </c>
      <c r="Q39" s="4">
        <f>-$O$21*Mitarbeitermodelle!$B$126</f>
        <v>0</v>
      </c>
      <c r="R39" s="4">
        <f>-$O$21*Mitarbeitermodelle!$B$126</f>
        <v>0</v>
      </c>
      <c r="S39" s="4">
        <f>-$O$21*Mitarbeitermodelle!$B$126</f>
        <v>0</v>
      </c>
      <c r="T39" s="4">
        <f>-$O$21*Mitarbeitermodelle!$B$126</f>
        <v>0</v>
      </c>
      <c r="U39" s="4">
        <f>-$O$21*Mitarbeitermodelle!$B$126</f>
        <v>0</v>
      </c>
      <c r="V39" s="4">
        <f>-$O$21*Mitarbeitermodelle!$B$126</f>
        <v>0</v>
      </c>
      <c r="W39" s="66">
        <f>-$O$21*Mitarbeitermodelle!$B$126</f>
        <v>0</v>
      </c>
      <c r="X39" s="4">
        <f>-$O$21*Mitarbeitermodelle!$B$126</f>
        <v>0</v>
      </c>
      <c r="Y39" s="4">
        <f>-$O$21*Mitarbeitermodelle!$B$126</f>
        <v>0</v>
      </c>
      <c r="Z39" s="4">
        <f>-$O$21*Mitarbeitermodelle!$B$126</f>
        <v>0</v>
      </c>
      <c r="AA39" s="4">
        <f>-$O$21*Mitarbeitermodelle!$B$126</f>
        <v>0</v>
      </c>
      <c r="AB39" s="4"/>
      <c r="AC39" s="4">
        <f>-$AB$21*Mitarbeitermodelle!$B$126</f>
        <v>0</v>
      </c>
      <c r="AD39" s="4">
        <f>-$AB$21*Mitarbeitermodelle!$B$126</f>
        <v>0</v>
      </c>
      <c r="AE39" s="4">
        <f>-$AB$21*Mitarbeitermodelle!$B$126</f>
        <v>0</v>
      </c>
      <c r="AF39" s="4">
        <f>-$AB$21*Mitarbeitermodelle!$B$126</f>
        <v>0</v>
      </c>
      <c r="AG39" s="4">
        <f>-$AB$21*Mitarbeitermodelle!$B$126</f>
        <v>0</v>
      </c>
      <c r="AH39" s="4">
        <f>-$AB$21*Mitarbeitermodelle!$B$126</f>
        <v>0</v>
      </c>
      <c r="AI39" s="4">
        <f>-$AB$21*Mitarbeitermodelle!$B$126</f>
        <v>0</v>
      </c>
      <c r="AJ39" s="66">
        <f>-$AB$21*Mitarbeitermodelle!$B$126</f>
        <v>0</v>
      </c>
    </row>
    <row r="40" spans="1:36" x14ac:dyDescent="0.25">
      <c r="B40" s="4"/>
      <c r="C40" s="4"/>
      <c r="D40" s="4"/>
      <c r="E40" s="4"/>
      <c r="F40" s="4"/>
      <c r="G40" s="4"/>
      <c r="H40" s="4"/>
      <c r="I40" s="4"/>
      <c r="J40" s="6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66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66"/>
    </row>
    <row r="41" spans="1:36" x14ac:dyDescent="0.25">
      <c r="A41" s="1" t="s">
        <v>64</v>
      </c>
      <c r="B41" s="4"/>
      <c r="C41" s="4"/>
      <c r="D41" s="4"/>
      <c r="E41" s="4"/>
      <c r="F41" s="4"/>
      <c r="G41" s="4"/>
      <c r="H41" s="4"/>
      <c r="I41" s="4"/>
      <c r="J41" s="6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66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66"/>
    </row>
    <row r="42" spans="1:36" x14ac:dyDescent="0.25">
      <c r="A42" t="s">
        <v>94</v>
      </c>
      <c r="B42" s="4"/>
      <c r="C42" s="4">
        <f t="shared" ref="C42:I42" si="77">$B$14*C16</f>
        <v>30404</v>
      </c>
      <c r="D42" s="4">
        <f t="shared" si="77"/>
        <v>39424</v>
      </c>
      <c r="E42" s="4">
        <f t="shared" si="77"/>
        <v>46288</v>
      </c>
      <c r="F42" s="4">
        <f t="shared" si="77"/>
        <v>45056</v>
      </c>
      <c r="G42" s="4">
        <f t="shared" si="77"/>
        <v>25344</v>
      </c>
      <c r="H42" s="4">
        <f t="shared" si="77"/>
        <v>4488</v>
      </c>
      <c r="I42" s="4">
        <f t="shared" si="77"/>
        <v>4488</v>
      </c>
      <c r="J42" s="66">
        <f t="shared" ref="J42:N42" si="78">$B$14*J16</f>
        <v>4488</v>
      </c>
      <c r="K42" s="4">
        <f t="shared" si="78"/>
        <v>4488</v>
      </c>
      <c r="L42" s="4">
        <f t="shared" si="78"/>
        <v>4488</v>
      </c>
      <c r="M42" s="4">
        <f t="shared" si="78"/>
        <v>4488</v>
      </c>
      <c r="N42" s="4">
        <f t="shared" si="78"/>
        <v>4488</v>
      </c>
      <c r="O42" s="4"/>
      <c r="P42" s="4">
        <f>$O$14*P16</f>
        <v>37136</v>
      </c>
      <c r="Q42" s="4">
        <f t="shared" ref="Q42:AA42" si="79">$O$14*Q16</f>
        <v>48400</v>
      </c>
      <c r="R42" s="4">
        <f t="shared" si="79"/>
        <v>54208</v>
      </c>
      <c r="S42" s="4">
        <f t="shared" si="79"/>
        <v>54604</v>
      </c>
      <c r="T42" s="4">
        <f t="shared" si="79"/>
        <v>32076</v>
      </c>
      <c r="U42" s="4">
        <f t="shared" si="79"/>
        <v>8976</v>
      </c>
      <c r="V42" s="4">
        <f t="shared" si="79"/>
        <v>8976</v>
      </c>
      <c r="W42" s="66">
        <f t="shared" si="79"/>
        <v>8976</v>
      </c>
      <c r="X42" s="4">
        <f t="shared" si="79"/>
        <v>8976</v>
      </c>
      <c r="Y42" s="4">
        <f t="shared" si="79"/>
        <v>8976</v>
      </c>
      <c r="Z42" s="4">
        <f t="shared" si="79"/>
        <v>8976</v>
      </c>
      <c r="AA42" s="4">
        <f t="shared" si="79"/>
        <v>8976</v>
      </c>
      <c r="AB42" s="4"/>
      <c r="AC42" s="4">
        <f>$AB$14*AC16</f>
        <v>39424</v>
      </c>
      <c r="AD42" s="4">
        <f t="shared" ref="AD42:AJ42" si="80">$AB$14*AD16</f>
        <v>52932</v>
      </c>
      <c r="AE42" s="4">
        <f t="shared" si="80"/>
        <v>58124</v>
      </c>
      <c r="AF42" s="4">
        <f t="shared" si="80"/>
        <v>59664</v>
      </c>
      <c r="AG42" s="4">
        <f t="shared" si="80"/>
        <v>34320</v>
      </c>
      <c r="AH42" s="4">
        <f t="shared" si="80"/>
        <v>8976</v>
      </c>
      <c r="AI42" s="4">
        <f t="shared" si="80"/>
        <v>8976</v>
      </c>
      <c r="AJ42" s="66">
        <f t="shared" si="80"/>
        <v>8976</v>
      </c>
    </row>
    <row r="43" spans="1:36" x14ac:dyDescent="0.25">
      <c r="A43" t="s">
        <v>95</v>
      </c>
      <c r="B43" s="4"/>
      <c r="C43" s="4">
        <f>$B$23*C25</f>
        <v>0</v>
      </c>
      <c r="D43" s="4">
        <f t="shared" ref="D43:N43" si="81">$B$23*D25</f>
        <v>0</v>
      </c>
      <c r="E43" s="4">
        <f t="shared" si="81"/>
        <v>0</v>
      </c>
      <c r="F43" s="4">
        <f t="shared" si="81"/>
        <v>0</v>
      </c>
      <c r="G43" s="4">
        <f t="shared" si="81"/>
        <v>0</v>
      </c>
      <c r="H43" s="4">
        <f t="shared" si="81"/>
        <v>0</v>
      </c>
      <c r="I43" s="4">
        <f t="shared" si="81"/>
        <v>0</v>
      </c>
      <c r="J43" s="66">
        <f t="shared" si="81"/>
        <v>0</v>
      </c>
      <c r="K43" s="4">
        <f t="shared" si="81"/>
        <v>0</v>
      </c>
      <c r="L43" s="4">
        <f t="shared" si="81"/>
        <v>0</v>
      </c>
      <c r="M43" s="4">
        <f t="shared" si="81"/>
        <v>0</v>
      </c>
      <c r="N43" s="4">
        <f t="shared" si="81"/>
        <v>0</v>
      </c>
      <c r="O43" s="4"/>
      <c r="P43" s="4">
        <f>$O$23*P25</f>
        <v>3712</v>
      </c>
      <c r="Q43" s="4">
        <f t="shared" ref="Q43:AA43" si="82">$O$23*Q25</f>
        <v>5162</v>
      </c>
      <c r="R43" s="4">
        <f t="shared" si="82"/>
        <v>5162</v>
      </c>
      <c r="S43" s="4">
        <f t="shared" si="82"/>
        <v>5162</v>
      </c>
      <c r="T43" s="4">
        <f t="shared" si="82"/>
        <v>2958</v>
      </c>
      <c r="U43" s="4">
        <f t="shared" si="82"/>
        <v>0</v>
      </c>
      <c r="V43" s="4">
        <f t="shared" si="82"/>
        <v>0</v>
      </c>
      <c r="W43" s="66">
        <f t="shared" si="82"/>
        <v>0</v>
      </c>
      <c r="X43" s="4">
        <f t="shared" si="82"/>
        <v>0</v>
      </c>
      <c r="Y43" s="4">
        <f t="shared" si="82"/>
        <v>0</v>
      </c>
      <c r="Z43" s="4">
        <f t="shared" si="82"/>
        <v>0</v>
      </c>
      <c r="AA43" s="4">
        <f t="shared" si="82"/>
        <v>0</v>
      </c>
      <c r="AB43" s="4"/>
      <c r="AC43" s="4">
        <f>$AB$23*AC25</f>
        <v>7424</v>
      </c>
      <c r="AD43" s="4">
        <f t="shared" ref="AD43:AJ43" si="83">$AB$23*AD25</f>
        <v>10382</v>
      </c>
      <c r="AE43" s="4">
        <f t="shared" si="83"/>
        <v>10382</v>
      </c>
      <c r="AF43" s="4">
        <f t="shared" si="83"/>
        <v>10382</v>
      </c>
      <c r="AG43" s="4">
        <f t="shared" si="83"/>
        <v>5916</v>
      </c>
      <c r="AH43" s="4">
        <f t="shared" si="83"/>
        <v>0</v>
      </c>
      <c r="AI43" s="4">
        <f t="shared" si="83"/>
        <v>0</v>
      </c>
      <c r="AJ43" s="66">
        <f t="shared" si="83"/>
        <v>0</v>
      </c>
    </row>
    <row r="44" spans="1:36" x14ac:dyDescent="0.25">
      <c r="A44" t="s">
        <v>65</v>
      </c>
      <c r="B44" s="4"/>
      <c r="C44" s="4">
        <f>0*960</f>
        <v>0</v>
      </c>
      <c r="D44" s="4"/>
      <c r="E44" s="4"/>
      <c r="F44" s="4"/>
      <c r="G44" s="4"/>
      <c r="H44" s="4"/>
      <c r="I44" s="4"/>
      <c r="J44" s="66"/>
      <c r="K44" s="4"/>
      <c r="L44" s="4"/>
      <c r="M44" s="4"/>
      <c r="N44" s="4"/>
      <c r="O44" s="4"/>
      <c r="P44" s="4">
        <f>6*960</f>
        <v>5760</v>
      </c>
      <c r="Q44" s="4"/>
      <c r="R44" s="4"/>
      <c r="S44" s="4"/>
      <c r="T44" s="4"/>
      <c r="U44" s="4"/>
      <c r="V44" s="4"/>
      <c r="W44" s="66"/>
      <c r="X44" s="4"/>
      <c r="Y44" s="4"/>
      <c r="Z44" s="4"/>
      <c r="AA44" s="4"/>
      <c r="AB44" s="4"/>
      <c r="AC44" s="4">
        <f>6*960</f>
        <v>5760</v>
      </c>
      <c r="AD44" s="4"/>
      <c r="AE44" s="4"/>
      <c r="AF44" s="4"/>
      <c r="AG44" s="4"/>
      <c r="AH44" s="4"/>
      <c r="AI44" s="4"/>
      <c r="AJ44" s="66"/>
    </row>
    <row r="45" spans="1:36" x14ac:dyDescent="0.25">
      <c r="B45" s="4"/>
      <c r="C45" s="4"/>
      <c r="D45" s="4"/>
      <c r="E45" s="4"/>
      <c r="F45" s="4"/>
      <c r="G45" s="4"/>
      <c r="H45" s="4"/>
      <c r="I45" s="4"/>
      <c r="J45" s="6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66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66"/>
    </row>
    <row r="46" spans="1:36" x14ac:dyDescent="0.25">
      <c r="A46" s="1" t="s">
        <v>50</v>
      </c>
      <c r="B46" s="4"/>
      <c r="C46" s="4"/>
      <c r="D46" s="4"/>
      <c r="E46" s="4"/>
      <c r="F46" s="4"/>
      <c r="G46" s="4"/>
      <c r="H46" s="4"/>
      <c r="I46" s="4"/>
      <c r="J46" s="6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66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66"/>
    </row>
    <row r="47" spans="1:36" x14ac:dyDescent="0.25">
      <c r="A47" t="s">
        <v>101</v>
      </c>
      <c r="B47" s="4"/>
      <c r="C47" s="4">
        <f>-1*Mitarbeiterkosten!$AA$26</f>
        <v>-1882.8</v>
      </c>
      <c r="D47" s="4">
        <f>-1*Mitarbeiterkosten!$AA$26</f>
        <v>-1882.8</v>
      </c>
      <c r="E47" s="4">
        <f>-1*Mitarbeiterkosten!$AA$26</f>
        <v>-1882.8</v>
      </c>
      <c r="F47" s="4">
        <f>-1*Mitarbeiterkosten!$AA$26</f>
        <v>-1882.8</v>
      </c>
      <c r="G47" s="4">
        <f>-1*Mitarbeiterkosten!$AA$26</f>
        <v>-1882.8</v>
      </c>
      <c r="H47" s="4">
        <f>-1*Mitarbeiterkosten!$AA$26</f>
        <v>-1882.8</v>
      </c>
      <c r="I47" s="4">
        <f>-1*Mitarbeiterkosten!$AA$26</f>
        <v>-1882.8</v>
      </c>
      <c r="J47" s="66">
        <f>-1*Mitarbeiterkosten!$AA$26</f>
        <v>-1882.8</v>
      </c>
      <c r="K47" s="4">
        <f>-1*Mitarbeiterkosten!$AA$26</f>
        <v>-1882.8</v>
      </c>
      <c r="L47" s="4">
        <f>-1*Mitarbeiterkosten!$AA$26</f>
        <v>-1882.8</v>
      </c>
      <c r="M47" s="4">
        <f>-1*Mitarbeiterkosten!$AA$26</f>
        <v>-1882.8</v>
      </c>
      <c r="N47" s="4">
        <f>-1*Mitarbeiterkosten!$AA$26</f>
        <v>-1882.8</v>
      </c>
      <c r="O47" s="4"/>
      <c r="P47" s="4">
        <f>-1*Mitarbeiterkosten!$AA$26</f>
        <v>-1882.8</v>
      </c>
      <c r="Q47" s="4">
        <f>-1*Mitarbeiterkosten!$AA$26</f>
        <v>-1882.8</v>
      </c>
      <c r="R47" s="4">
        <f>-1*Mitarbeiterkosten!$AA$26</f>
        <v>-1882.8</v>
      </c>
      <c r="S47" s="4">
        <f>-1*Mitarbeiterkosten!$AA$26</f>
        <v>-1882.8</v>
      </c>
      <c r="T47" s="4">
        <f>-1*Mitarbeiterkosten!$AA$26</f>
        <v>-1882.8</v>
      </c>
      <c r="U47" s="4">
        <f>-1*Mitarbeiterkosten!$AA$26</f>
        <v>-1882.8</v>
      </c>
      <c r="V47" s="4">
        <f>-1*Mitarbeiterkosten!$AA$26</f>
        <v>-1882.8</v>
      </c>
      <c r="W47" s="66">
        <f>-1*Mitarbeiterkosten!$AA$26</f>
        <v>-1882.8</v>
      </c>
      <c r="X47" s="4">
        <f>-1*Mitarbeiterkosten!$AA$26</f>
        <v>-1882.8</v>
      </c>
      <c r="Y47" s="4">
        <f>-1*Mitarbeiterkosten!$AA$26</f>
        <v>-1882.8</v>
      </c>
      <c r="Z47" s="4">
        <f>-1*Mitarbeiterkosten!$AA$26</f>
        <v>-1882.8</v>
      </c>
      <c r="AA47" s="4">
        <f>-1*Mitarbeiterkosten!$AA$26</f>
        <v>-1882.8</v>
      </c>
      <c r="AB47" s="4"/>
      <c r="AC47" s="4">
        <f>-1*Mitarbeiterkosten!$AA$26</f>
        <v>-1882.8</v>
      </c>
      <c r="AD47" s="4">
        <f>-1*Mitarbeiterkosten!$AA$26</f>
        <v>-1882.8</v>
      </c>
      <c r="AE47" s="4">
        <f>-1*Mitarbeiterkosten!$AA$26</f>
        <v>-1882.8</v>
      </c>
      <c r="AF47" s="4">
        <f>-1*Mitarbeiterkosten!$AA$26</f>
        <v>-1882.8</v>
      </c>
      <c r="AG47" s="4">
        <f>-1*Mitarbeiterkosten!$AA$26</f>
        <v>-1882.8</v>
      </c>
      <c r="AH47" s="4">
        <f>-1*Mitarbeiterkosten!$AA$26</f>
        <v>-1882.8</v>
      </c>
      <c r="AI47" s="4">
        <f>-1*Mitarbeiterkosten!$AA$26</f>
        <v>-1882.8</v>
      </c>
      <c r="AJ47" s="66">
        <f>-1*Mitarbeiterkosten!$AA$26</f>
        <v>-1882.8</v>
      </c>
    </row>
    <row r="48" spans="1:36" x14ac:dyDescent="0.25">
      <c r="A48" t="s">
        <v>102</v>
      </c>
      <c r="B48" s="4"/>
      <c r="C48" s="4"/>
      <c r="D48" s="4"/>
      <c r="E48" s="4"/>
      <c r="F48" s="4"/>
      <c r="G48" s="4"/>
      <c r="H48" s="4"/>
      <c r="I48" s="4"/>
      <c r="J48" s="66"/>
      <c r="K48" s="4">
        <f>-0.33*J56</f>
        <v>-3137.5132799999997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66"/>
      <c r="X48" s="4">
        <f>-0.33*W56</f>
        <v>-6562.8112176000013</v>
      </c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66"/>
    </row>
    <row r="49" spans="1:36" x14ac:dyDescent="0.25">
      <c r="A49" t="s">
        <v>52</v>
      </c>
      <c r="B49" s="4"/>
      <c r="C49" s="4">
        <v>-300</v>
      </c>
      <c r="D49" s="4">
        <v>-300</v>
      </c>
      <c r="E49" s="4">
        <v>-300</v>
      </c>
      <c r="F49" s="4">
        <v>-300</v>
      </c>
      <c r="G49" s="4">
        <v>-300</v>
      </c>
      <c r="H49" s="4">
        <v>-300</v>
      </c>
      <c r="I49" s="4">
        <v>-300</v>
      </c>
      <c r="J49" s="66">
        <v>-300</v>
      </c>
      <c r="K49" s="4">
        <v>-400</v>
      </c>
      <c r="L49" s="4">
        <v>-400</v>
      </c>
      <c r="M49" s="4">
        <v>-400</v>
      </c>
      <c r="N49" s="4">
        <v>-400</v>
      </c>
      <c r="O49" s="4"/>
      <c r="P49" s="4">
        <v>-400</v>
      </c>
      <c r="Q49" s="4">
        <v>-400</v>
      </c>
      <c r="R49" s="4">
        <v>-400</v>
      </c>
      <c r="S49" s="4">
        <v>-400</v>
      </c>
      <c r="T49" s="4">
        <v>-400</v>
      </c>
      <c r="U49" s="4">
        <v>-400</v>
      </c>
      <c r="V49" s="4">
        <v>-400</v>
      </c>
      <c r="W49" s="66">
        <v>-400</v>
      </c>
      <c r="X49" s="4">
        <v>-450</v>
      </c>
      <c r="Y49" s="4">
        <v>-450</v>
      </c>
      <c r="Z49" s="4">
        <v>-450</v>
      </c>
      <c r="AA49" s="4">
        <v>-450</v>
      </c>
      <c r="AB49" s="4"/>
      <c r="AC49" s="4">
        <v>-450</v>
      </c>
      <c r="AD49" s="4">
        <v>-450</v>
      </c>
      <c r="AE49" s="4">
        <v>-450</v>
      </c>
      <c r="AF49" s="4">
        <v>-450</v>
      </c>
      <c r="AG49" s="4">
        <v>-450</v>
      </c>
      <c r="AH49" s="4">
        <v>-450</v>
      </c>
      <c r="AI49" s="4">
        <v>-450</v>
      </c>
      <c r="AJ49" s="66">
        <v>-450</v>
      </c>
    </row>
    <row r="50" spans="1:36" x14ac:dyDescent="0.25">
      <c r="A50" t="s">
        <v>117</v>
      </c>
      <c r="B50" s="4"/>
      <c r="C50" s="4">
        <v>-1000</v>
      </c>
      <c r="D50" s="4">
        <v>-20</v>
      </c>
      <c r="E50" s="4">
        <v>-20</v>
      </c>
      <c r="F50" s="4">
        <v>-20</v>
      </c>
      <c r="G50" s="4">
        <v>-20</v>
      </c>
      <c r="H50" s="4">
        <v>-20</v>
      </c>
      <c r="I50" s="4">
        <v>-20</v>
      </c>
      <c r="J50" s="66">
        <v>-20</v>
      </c>
      <c r="K50" s="4">
        <v>-20</v>
      </c>
      <c r="L50" s="4">
        <v>-500</v>
      </c>
      <c r="M50" s="4">
        <v>-20</v>
      </c>
      <c r="N50" s="4">
        <v>-20</v>
      </c>
      <c r="O50" s="4"/>
      <c r="P50" s="4">
        <v>-20</v>
      </c>
      <c r="Q50" s="4">
        <v>-20</v>
      </c>
      <c r="R50" s="4">
        <v>-20</v>
      </c>
      <c r="S50" s="4">
        <v>-20</v>
      </c>
      <c r="T50" s="4">
        <v>-20</v>
      </c>
      <c r="U50" s="4">
        <v>-20</v>
      </c>
      <c r="V50" s="4">
        <v>-20</v>
      </c>
      <c r="W50" s="66">
        <v>-20</v>
      </c>
      <c r="X50" s="4">
        <v>-20</v>
      </c>
      <c r="Y50" s="4">
        <v>-500</v>
      </c>
      <c r="Z50" s="4">
        <v>-20</v>
      </c>
      <c r="AA50" s="4">
        <v>-20</v>
      </c>
      <c r="AB50" s="4"/>
      <c r="AC50" s="4">
        <v>-20</v>
      </c>
      <c r="AD50" s="4">
        <v>-20</v>
      </c>
      <c r="AE50" s="4">
        <v>-20</v>
      </c>
      <c r="AF50" s="4">
        <v>-20</v>
      </c>
      <c r="AG50" s="4">
        <v>-20</v>
      </c>
      <c r="AH50" s="4">
        <v>-20</v>
      </c>
      <c r="AI50" s="4">
        <v>-20</v>
      </c>
      <c r="AJ50" s="66">
        <v>-20</v>
      </c>
    </row>
    <row r="51" spans="1:36" x14ac:dyDescent="0.25">
      <c r="A51" t="s">
        <v>122</v>
      </c>
      <c r="B51" s="4"/>
      <c r="C51" s="4">
        <v>-80</v>
      </c>
      <c r="D51" s="4">
        <v>-80</v>
      </c>
      <c r="E51" s="4">
        <v>-80</v>
      </c>
      <c r="F51" s="4">
        <v>-80</v>
      </c>
      <c r="G51" s="4">
        <v>-80</v>
      </c>
      <c r="H51" s="4">
        <v>-80</v>
      </c>
      <c r="I51" s="4">
        <v>-80</v>
      </c>
      <c r="J51" s="66">
        <v>-80</v>
      </c>
      <c r="K51" s="4">
        <v>-80</v>
      </c>
      <c r="L51" s="4">
        <v>-80</v>
      </c>
      <c r="M51" s="4">
        <v>-80</v>
      </c>
      <c r="N51" s="4">
        <v>-80</v>
      </c>
      <c r="O51" s="4"/>
      <c r="P51" s="4">
        <v>-80</v>
      </c>
      <c r="Q51" s="4">
        <v>-80</v>
      </c>
      <c r="R51" s="4">
        <v>-80</v>
      </c>
      <c r="S51" s="4">
        <v>-80</v>
      </c>
      <c r="T51" s="4">
        <v>-80</v>
      </c>
      <c r="U51" s="4">
        <v>-80</v>
      </c>
      <c r="V51" s="4">
        <v>-80</v>
      </c>
      <c r="W51" s="66">
        <v>-80</v>
      </c>
      <c r="X51" s="4">
        <v>-80</v>
      </c>
      <c r="Y51" s="4">
        <v>-80</v>
      </c>
      <c r="Z51" s="4">
        <v>-80</v>
      </c>
      <c r="AA51" s="4">
        <v>-80</v>
      </c>
      <c r="AB51" s="4"/>
      <c r="AC51" s="4">
        <v>-80</v>
      </c>
      <c r="AD51" s="4">
        <v>-80</v>
      </c>
      <c r="AE51" s="4">
        <v>-80</v>
      </c>
      <c r="AF51" s="4">
        <v>-80</v>
      </c>
      <c r="AG51" s="4">
        <v>-80</v>
      </c>
      <c r="AH51" s="4">
        <v>-80</v>
      </c>
      <c r="AI51" s="4">
        <v>-80</v>
      </c>
      <c r="AJ51" s="66">
        <v>-80</v>
      </c>
    </row>
    <row r="52" spans="1:36" x14ac:dyDescent="0.25">
      <c r="A52" t="s">
        <v>103</v>
      </c>
      <c r="B52" s="4">
        <v>-3000</v>
      </c>
      <c r="C52" s="4">
        <v>-50</v>
      </c>
      <c r="D52" s="4">
        <v>-50</v>
      </c>
      <c r="E52" s="4">
        <v>-50</v>
      </c>
      <c r="F52" s="4">
        <v>-50</v>
      </c>
      <c r="G52" s="4">
        <v>-50</v>
      </c>
      <c r="H52" s="4">
        <v>-50</v>
      </c>
      <c r="I52" s="4">
        <v>-50</v>
      </c>
      <c r="J52" s="66">
        <v>-50</v>
      </c>
      <c r="K52" s="4">
        <v>-50</v>
      </c>
      <c r="L52" s="4">
        <v>-50</v>
      </c>
      <c r="M52" s="4">
        <v>-50</v>
      </c>
      <c r="N52" s="4">
        <v>-50</v>
      </c>
      <c r="O52" s="4"/>
      <c r="P52" s="4">
        <v>-50</v>
      </c>
      <c r="Q52" s="4">
        <v>-50</v>
      </c>
      <c r="R52" s="4">
        <v>-50</v>
      </c>
      <c r="S52" s="4">
        <v>-50</v>
      </c>
      <c r="T52" s="4">
        <v>-50</v>
      </c>
      <c r="U52" s="4">
        <v>-50</v>
      </c>
      <c r="V52" s="4">
        <v>-50</v>
      </c>
      <c r="W52" s="66">
        <v>-50</v>
      </c>
      <c r="X52" s="4">
        <v>-50</v>
      </c>
      <c r="Y52" s="4">
        <v>-50</v>
      </c>
      <c r="Z52" s="4">
        <v>-50</v>
      </c>
      <c r="AA52" s="4">
        <v>-50</v>
      </c>
      <c r="AB52" s="4"/>
      <c r="AC52" s="4">
        <v>-50</v>
      </c>
      <c r="AD52" s="4">
        <v>-50</v>
      </c>
      <c r="AE52" s="4">
        <v>-50</v>
      </c>
      <c r="AF52" s="4">
        <v>-50</v>
      </c>
      <c r="AG52" s="4">
        <v>-50</v>
      </c>
      <c r="AH52" s="4">
        <v>-50</v>
      </c>
      <c r="AI52" s="4">
        <v>-50</v>
      </c>
      <c r="AJ52" s="66">
        <v>-50</v>
      </c>
    </row>
    <row r="53" spans="1:36" x14ac:dyDescent="0.25">
      <c r="B53" s="4"/>
      <c r="C53" s="4"/>
      <c r="D53" s="4"/>
      <c r="E53" s="4"/>
      <c r="F53" s="4"/>
      <c r="G53" s="4"/>
      <c r="H53" s="4"/>
      <c r="I53" s="4"/>
      <c r="J53" s="6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66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66"/>
    </row>
    <row r="54" spans="1:36" x14ac:dyDescent="0.25">
      <c r="A54" s="1" t="s">
        <v>112</v>
      </c>
      <c r="B54" s="4">
        <f t="shared" ref="B54:N54" si="84">SUM(B31:B52)</f>
        <v>-3000</v>
      </c>
      <c r="C54" s="4">
        <f t="shared" si="84"/>
        <v>1546.2552000000023</v>
      </c>
      <c r="D54" s="4">
        <f t="shared" si="84"/>
        <v>7106.8743999999961</v>
      </c>
      <c r="E54" s="4">
        <f t="shared" si="84"/>
        <v>1910.9319999999962</v>
      </c>
      <c r="F54" s="4">
        <f t="shared" si="84"/>
        <v>9796.0712000000021</v>
      </c>
      <c r="G54" s="4">
        <f t="shared" si="84"/>
        <v>1011.0792000000031</v>
      </c>
      <c r="H54" s="4">
        <f t="shared" si="84"/>
        <v>-5920.0440000000008</v>
      </c>
      <c r="I54" s="4">
        <f t="shared" si="84"/>
        <v>-1471.7760000000005</v>
      </c>
      <c r="J54" s="66">
        <f t="shared" si="84"/>
        <v>-1471.7760000000005</v>
      </c>
      <c r="K54" s="4">
        <f t="shared" si="84"/>
        <v>-4709.28928</v>
      </c>
      <c r="L54" s="4">
        <f t="shared" si="84"/>
        <v>-2051.7760000000007</v>
      </c>
      <c r="M54" s="4">
        <f t="shared" si="84"/>
        <v>-1571.7760000000005</v>
      </c>
      <c r="N54" s="4">
        <f t="shared" si="84"/>
        <v>-1571.7760000000005</v>
      </c>
      <c r="O54" s="4"/>
      <c r="P54" s="4">
        <f t="shared" ref="P54:AA54" si="85">SUM(P31:P52)</f>
        <v>9514.6544000000031</v>
      </c>
      <c r="Q54" s="4">
        <f t="shared" si="85"/>
        <v>9935.2280000000064</v>
      </c>
      <c r="R54" s="4">
        <f t="shared" si="85"/>
        <v>4403.2856000000056</v>
      </c>
      <c r="S54" s="4">
        <f t="shared" si="85"/>
        <v>13916.424799999997</v>
      </c>
      <c r="T54" s="4">
        <f t="shared" si="85"/>
        <v>1568.367199999996</v>
      </c>
      <c r="U54" s="4">
        <f t="shared" si="85"/>
        <v>-8124.532000000002</v>
      </c>
      <c r="V54" s="4">
        <f t="shared" si="85"/>
        <v>-710.75200000000109</v>
      </c>
      <c r="W54" s="66">
        <f t="shared" si="85"/>
        <v>-710.75200000000109</v>
      </c>
      <c r="X54" s="4">
        <f t="shared" si="85"/>
        <v>-7323.5632176000026</v>
      </c>
      <c r="Y54" s="4">
        <f t="shared" si="85"/>
        <v>-1240.7520000000011</v>
      </c>
      <c r="Z54" s="4">
        <f t="shared" si="85"/>
        <v>-760.75200000000109</v>
      </c>
      <c r="AA54" s="4">
        <f t="shared" si="85"/>
        <v>-760.75200000000109</v>
      </c>
      <c r="AB54" s="4"/>
      <c r="AC54" s="4">
        <f t="shared" ref="AC54:AJ54" si="86">SUM(AC31:AC52)</f>
        <v>9976.0296000000053</v>
      </c>
      <c r="AD54" s="4">
        <f t="shared" si="86"/>
        <v>12054.557600000004</v>
      </c>
      <c r="AE54" s="4">
        <f t="shared" si="86"/>
        <v>6626.6152000000029</v>
      </c>
      <c r="AF54" s="4">
        <f t="shared" si="86"/>
        <v>17283.754399999994</v>
      </c>
      <c r="AG54" s="4">
        <f t="shared" si="86"/>
        <v>1314.6311999999991</v>
      </c>
      <c r="AH54" s="4">
        <f t="shared" si="86"/>
        <v>-11140.044000000002</v>
      </c>
      <c r="AI54" s="4">
        <f t="shared" si="86"/>
        <v>-760.75200000000109</v>
      </c>
      <c r="AJ54" s="66">
        <f t="shared" si="86"/>
        <v>-760.75200000000109</v>
      </c>
    </row>
    <row r="55" spans="1:36" x14ac:dyDescent="0.25">
      <c r="B55" s="4"/>
      <c r="C55" s="4"/>
      <c r="D55" s="4"/>
      <c r="E55" s="4"/>
      <c r="F55" s="4"/>
      <c r="G55" s="4"/>
      <c r="H55" s="4"/>
      <c r="I55" s="4"/>
      <c r="J55" s="6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66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66"/>
    </row>
    <row r="56" spans="1:36" x14ac:dyDescent="0.25">
      <c r="B56" s="4"/>
      <c r="C56" s="4"/>
      <c r="D56" s="4"/>
      <c r="E56" s="4"/>
      <c r="F56" s="4"/>
      <c r="G56" s="4"/>
      <c r="H56" s="4"/>
      <c r="I56" s="29" t="s">
        <v>107</v>
      </c>
      <c r="J56" s="67">
        <f>SUM(B54:J54)</f>
        <v>9507.6159999999982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29" t="s">
        <v>108</v>
      </c>
      <c r="W56" s="67">
        <f>SUM(K54:W54)</f>
        <v>19887.306720000004</v>
      </c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29" t="s">
        <v>109</v>
      </c>
      <c r="AJ56" s="67">
        <f>SUM(X54:AJ54)</f>
        <v>24508.220782399992</v>
      </c>
    </row>
    <row r="57" spans="1:36" x14ac:dyDescent="0.25">
      <c r="B57" s="4"/>
      <c r="C57" s="4"/>
      <c r="D57" s="4"/>
      <c r="E57" s="4"/>
      <c r="F57" s="4"/>
      <c r="G57" s="4"/>
      <c r="H57" s="4"/>
      <c r="I57" s="4"/>
      <c r="J57" s="6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66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66"/>
    </row>
    <row r="58" spans="1:36" x14ac:dyDescent="0.25">
      <c r="A58" s="1" t="s">
        <v>104</v>
      </c>
      <c r="B58" s="4"/>
      <c r="C58" s="4"/>
      <c r="D58" s="4"/>
      <c r="E58" s="4"/>
      <c r="F58" s="4"/>
      <c r="G58" s="4"/>
      <c r="H58" s="4"/>
      <c r="I58" s="4"/>
      <c r="J58" s="6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66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66"/>
    </row>
    <row r="59" spans="1:36" x14ac:dyDescent="0.25">
      <c r="A59" t="s">
        <v>105</v>
      </c>
      <c r="B59" s="4"/>
      <c r="C59" s="4"/>
      <c r="D59" s="4">
        <f>-0.15825*$J$56/3</f>
        <v>-501.52674399999995</v>
      </c>
      <c r="E59" s="4"/>
      <c r="F59" s="4"/>
      <c r="G59" s="4">
        <f>-0.15825*$J$56/3</f>
        <v>-501.52674399999995</v>
      </c>
      <c r="H59" s="4"/>
      <c r="I59" s="4"/>
      <c r="J59" s="66">
        <f>-0.15825*$J$56/3</f>
        <v>-501.52674399999995</v>
      </c>
      <c r="K59" s="4"/>
      <c r="L59" s="4"/>
      <c r="M59" s="4">
        <f>-0.15825*$W$56/4</f>
        <v>-786.79157211000017</v>
      </c>
      <c r="N59" s="4"/>
      <c r="O59" s="4"/>
      <c r="P59" s="4"/>
      <c r="Q59" s="4">
        <f>-0.15825*$W$56/4</f>
        <v>-786.79157211000017</v>
      </c>
      <c r="R59" s="4"/>
      <c r="S59" s="4"/>
      <c r="T59" s="4">
        <f>-0.15825*$W$56/4</f>
        <v>-786.79157211000017</v>
      </c>
      <c r="U59" s="4"/>
      <c r="V59" s="4"/>
      <c r="W59" s="66">
        <f>-0.15825*$W$56/4</f>
        <v>-786.79157211000017</v>
      </c>
      <c r="X59" s="4"/>
      <c r="Y59" s="4"/>
      <c r="Z59" s="4">
        <f>-0.15825*$AJ$56/4</f>
        <v>-969.60648470369972</v>
      </c>
      <c r="AA59" s="4"/>
      <c r="AB59" s="4"/>
      <c r="AC59" s="4"/>
      <c r="AD59" s="4">
        <f>-0.15825*$AJ$56/4</f>
        <v>-969.60648470369972</v>
      </c>
      <c r="AE59" s="4"/>
      <c r="AF59" s="4"/>
      <c r="AG59" s="4">
        <f>-0.15825*$AJ$56/4</f>
        <v>-969.60648470369972</v>
      </c>
      <c r="AH59" s="4"/>
      <c r="AI59" s="4"/>
      <c r="AJ59" s="66">
        <f>-0.15825*$AJ$56/4</f>
        <v>-969.60648470369972</v>
      </c>
    </row>
    <row r="60" spans="1:36" x14ac:dyDescent="0.25">
      <c r="A60" t="s">
        <v>106</v>
      </c>
      <c r="B60" s="4"/>
      <c r="C60" s="4">
        <f>-0.035*3.9*FLOOR($J$56,100)/3</f>
        <v>-432.25</v>
      </c>
      <c r="D60" s="4"/>
      <c r="E60" s="4"/>
      <c r="F60" s="4">
        <f>-0.035*3.9*FLOOR($J$56,100)/3</f>
        <v>-432.25</v>
      </c>
      <c r="G60" s="4"/>
      <c r="H60" s="4"/>
      <c r="I60" s="4">
        <f>-0.035*3.9*FLOOR($J$56,100)/3</f>
        <v>-432.25</v>
      </c>
      <c r="J60" s="66"/>
      <c r="K60" s="4"/>
      <c r="L60" s="4">
        <f>-0.035*3.9*FLOOR($W$56,100)/4</f>
        <v>-675.67500000000007</v>
      </c>
      <c r="M60" s="4"/>
      <c r="N60" s="4"/>
      <c r="O60" s="4"/>
      <c r="P60" s="4">
        <f>-0.035*3.9*FLOOR($W$56,100)/4</f>
        <v>-675.67500000000007</v>
      </c>
      <c r="Q60" s="4"/>
      <c r="R60" s="4"/>
      <c r="S60" s="4">
        <f>-0.035*3.9*FLOOR($W$56,100)/4</f>
        <v>-675.67500000000007</v>
      </c>
      <c r="T60" s="4"/>
      <c r="U60" s="4"/>
      <c r="V60" s="4">
        <f>-0.035*3.9*FLOOR($W$56,100)/4</f>
        <v>-675.67500000000007</v>
      </c>
      <c r="W60" s="66"/>
      <c r="X60" s="4"/>
      <c r="Y60" s="4">
        <f>-0.035*3.9*FLOOR($AJ$56,100)/4</f>
        <v>-836.06250000000011</v>
      </c>
      <c r="Z60" s="4"/>
      <c r="AA60" s="4"/>
      <c r="AB60" s="4"/>
      <c r="AC60" s="4">
        <f>-0.035*3.9*FLOOR($AJ$56,100)/4</f>
        <v>-836.06250000000011</v>
      </c>
      <c r="AD60" s="4"/>
      <c r="AE60" s="4"/>
      <c r="AF60" s="4">
        <f>-0.035*3.9*FLOOR($AJ$56,100)/4</f>
        <v>-836.06250000000011</v>
      </c>
      <c r="AG60" s="4"/>
      <c r="AH60" s="4"/>
      <c r="AI60" s="4">
        <f>-0.035*3.9*FLOOR($AJ$56,100)/4</f>
        <v>-836.06250000000011</v>
      </c>
      <c r="AJ60" s="66"/>
    </row>
    <row r="61" spans="1:36" x14ac:dyDescent="0.25">
      <c r="B61" s="4"/>
      <c r="C61" s="4"/>
      <c r="D61" s="4"/>
      <c r="E61" s="4"/>
      <c r="F61" s="4"/>
      <c r="G61" s="4"/>
      <c r="H61" s="4"/>
      <c r="I61" s="4"/>
      <c r="J61" s="6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66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66"/>
    </row>
    <row r="62" spans="1:36" x14ac:dyDescent="0.25">
      <c r="A62" s="1" t="s">
        <v>114</v>
      </c>
      <c r="B62" s="4"/>
      <c r="C62" s="4"/>
      <c r="D62" s="4"/>
      <c r="E62" s="4"/>
      <c r="F62" s="4"/>
      <c r="G62" s="4"/>
      <c r="H62" s="4"/>
      <c r="I62" s="4"/>
      <c r="J62" s="6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66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66"/>
    </row>
    <row r="63" spans="1:36" x14ac:dyDescent="0.25">
      <c r="B63" s="4"/>
      <c r="C63" s="4"/>
      <c r="D63" s="4"/>
      <c r="E63" s="4"/>
      <c r="F63" s="4"/>
      <c r="G63" s="4"/>
      <c r="H63" s="4"/>
      <c r="I63" s="4"/>
      <c r="J63" s="6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66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66"/>
    </row>
    <row r="64" spans="1:36" x14ac:dyDescent="0.25">
      <c r="B64" s="4"/>
      <c r="C64" s="4"/>
      <c r="D64" s="4"/>
      <c r="E64" s="4"/>
      <c r="F64" s="4"/>
      <c r="G64" s="4"/>
      <c r="H64" s="4"/>
      <c r="I64" s="4"/>
      <c r="J64" s="6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66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66"/>
    </row>
    <row r="65" spans="1:36" x14ac:dyDescent="0.25">
      <c r="A65" s="1" t="s">
        <v>0</v>
      </c>
      <c r="B65" s="4"/>
      <c r="C65" s="4"/>
      <c r="D65" s="4"/>
      <c r="E65" s="4"/>
      <c r="F65" s="4"/>
      <c r="G65" s="4"/>
      <c r="H65" s="4"/>
      <c r="I65" s="4"/>
      <c r="J65" s="6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66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66"/>
    </row>
    <row r="66" spans="1:36" x14ac:dyDescent="0.25">
      <c r="A66" t="s">
        <v>69</v>
      </c>
      <c r="B66" s="4">
        <v>50000</v>
      </c>
      <c r="C66" s="4"/>
      <c r="D66" s="4"/>
      <c r="E66" s="4"/>
      <c r="F66" s="4"/>
      <c r="G66" s="4"/>
      <c r="H66" s="4"/>
      <c r="I66" s="4"/>
      <c r="J66" s="6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66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66"/>
    </row>
    <row r="67" spans="1:36" x14ac:dyDescent="0.25">
      <c r="A67" t="s">
        <v>115</v>
      </c>
      <c r="B67" s="4">
        <f>SUM(B47:B52)</f>
        <v>-3000</v>
      </c>
      <c r="C67" s="4">
        <f t="shared" ref="C67:N67" si="87">SUM(B31:B39)+SUM(C47:C52)</f>
        <v>-3312.8</v>
      </c>
      <c r="D67" s="4">
        <f t="shared" si="87"/>
        <v>-27877.744799999997</v>
      </c>
      <c r="E67" s="4">
        <f t="shared" si="87"/>
        <v>-32317.125600000003</v>
      </c>
      <c r="F67" s="4">
        <f t="shared" si="87"/>
        <v>-44377.068000000007</v>
      </c>
      <c r="G67" s="4">
        <f t="shared" si="87"/>
        <v>-35259.928800000002</v>
      </c>
      <c r="H67" s="4">
        <f t="shared" si="87"/>
        <v>-24332.920799999996</v>
      </c>
      <c r="I67" s="4">
        <f t="shared" si="87"/>
        <v>-10408.044000000002</v>
      </c>
      <c r="J67" s="66">
        <f t="shared" si="87"/>
        <v>-5959.7760000000007</v>
      </c>
      <c r="K67" s="4">
        <f t="shared" si="87"/>
        <v>-9197.2892800000009</v>
      </c>
      <c r="L67" s="4">
        <f t="shared" si="87"/>
        <v>-6539.7760000000007</v>
      </c>
      <c r="M67" s="4">
        <f t="shared" si="87"/>
        <v>-6059.7760000000007</v>
      </c>
      <c r="N67" s="4">
        <f t="shared" si="87"/>
        <v>-6059.7760000000007</v>
      </c>
      <c r="O67" s="4"/>
      <c r="P67" s="4">
        <f>SUM(N31:N39)+SUM(P47:P52)</f>
        <v>-6059.7760000000007</v>
      </c>
      <c r="Q67" s="4">
        <f t="shared" ref="Q67:AA67" si="88">SUM(P31:P39)+SUM(Q47:Q52)</f>
        <v>-37093.345600000001</v>
      </c>
      <c r="R67" s="4">
        <f t="shared" si="88"/>
        <v>-43626.771999999997</v>
      </c>
      <c r="S67" s="4">
        <f t="shared" si="88"/>
        <v>-54966.714399999997</v>
      </c>
      <c r="T67" s="4">
        <f t="shared" si="88"/>
        <v>-45849.575200000007</v>
      </c>
      <c r="U67" s="4">
        <f t="shared" si="88"/>
        <v>-33465.632800000007</v>
      </c>
      <c r="V67" s="4">
        <f t="shared" si="88"/>
        <v>-17100.532000000003</v>
      </c>
      <c r="W67" s="66">
        <f t="shared" si="88"/>
        <v>-9686.7520000000004</v>
      </c>
      <c r="X67" s="4">
        <f t="shared" si="88"/>
        <v>-16299.563217600002</v>
      </c>
      <c r="Y67" s="4">
        <f t="shared" si="88"/>
        <v>-10216.752</v>
      </c>
      <c r="Z67" s="4">
        <f t="shared" si="88"/>
        <v>-9736.7520000000004</v>
      </c>
      <c r="AA67" s="4">
        <f t="shared" si="88"/>
        <v>-9736.7520000000004</v>
      </c>
      <c r="AB67" s="4"/>
      <c r="AC67" s="4">
        <f>SUM(AA31:AA39)+SUM(AC47:AC52)</f>
        <v>-9736.7520000000004</v>
      </c>
      <c r="AD67" s="4">
        <f t="shared" ref="AD67:AJ67" si="89">SUM(AC31:AC39)+SUM(AD47:AD52)</f>
        <v>-42631.970399999998</v>
      </c>
      <c r="AE67" s="4">
        <f t="shared" si="89"/>
        <v>-51259.4424</v>
      </c>
      <c r="AF67" s="4">
        <f t="shared" si="89"/>
        <v>-61879.3848</v>
      </c>
      <c r="AG67" s="4">
        <f t="shared" si="89"/>
        <v>-52762.245600000009</v>
      </c>
      <c r="AH67" s="4">
        <f t="shared" si="89"/>
        <v>-38921.368800000004</v>
      </c>
      <c r="AI67" s="4">
        <f t="shared" si="89"/>
        <v>-20116.044000000002</v>
      </c>
      <c r="AJ67" s="66">
        <f t="shared" si="89"/>
        <v>-9736.7520000000004</v>
      </c>
    </row>
    <row r="68" spans="1:36" x14ac:dyDescent="0.25">
      <c r="A68" t="s">
        <v>113</v>
      </c>
      <c r="B68" s="4">
        <v>0</v>
      </c>
      <c r="C68" s="4">
        <f>SUM(C58:C62)</f>
        <v>-432.25</v>
      </c>
      <c r="D68" s="4">
        <f t="shared" ref="D68:AJ68" si="90">SUM(D58:D62)</f>
        <v>-501.52674399999995</v>
      </c>
      <c r="E68" s="4">
        <f t="shared" si="90"/>
        <v>0</v>
      </c>
      <c r="F68" s="4">
        <f t="shared" si="90"/>
        <v>-432.25</v>
      </c>
      <c r="G68" s="4">
        <f t="shared" si="90"/>
        <v>-501.52674399999995</v>
      </c>
      <c r="H68" s="4">
        <f t="shared" si="90"/>
        <v>0</v>
      </c>
      <c r="I68" s="4">
        <f t="shared" si="90"/>
        <v>-432.25</v>
      </c>
      <c r="J68" s="66">
        <f t="shared" si="90"/>
        <v>-501.52674399999995</v>
      </c>
      <c r="K68" s="4">
        <f t="shared" si="90"/>
        <v>0</v>
      </c>
      <c r="L68" s="4">
        <f t="shared" si="90"/>
        <v>-675.67500000000007</v>
      </c>
      <c r="M68" s="4">
        <f t="shared" si="90"/>
        <v>-786.79157211000017</v>
      </c>
      <c r="N68" s="4">
        <f t="shared" si="90"/>
        <v>0</v>
      </c>
      <c r="O68" s="4"/>
      <c r="P68" s="4">
        <f t="shared" si="90"/>
        <v>-675.67500000000007</v>
      </c>
      <c r="Q68" s="4">
        <f t="shared" si="90"/>
        <v>-786.79157211000017</v>
      </c>
      <c r="R68" s="4">
        <f t="shared" si="90"/>
        <v>0</v>
      </c>
      <c r="S68" s="4">
        <f t="shared" si="90"/>
        <v>-675.67500000000007</v>
      </c>
      <c r="T68" s="4">
        <f t="shared" si="90"/>
        <v>-786.79157211000017</v>
      </c>
      <c r="U68" s="4">
        <f t="shared" si="90"/>
        <v>0</v>
      </c>
      <c r="V68" s="4">
        <f t="shared" si="90"/>
        <v>-675.67500000000007</v>
      </c>
      <c r="W68" s="66">
        <f t="shared" si="90"/>
        <v>-786.79157211000017</v>
      </c>
      <c r="X68" s="4">
        <f t="shared" si="90"/>
        <v>0</v>
      </c>
      <c r="Y68" s="4">
        <f t="shared" si="90"/>
        <v>-836.06250000000011</v>
      </c>
      <c r="Z68" s="4">
        <f t="shared" si="90"/>
        <v>-969.60648470369972</v>
      </c>
      <c r="AA68" s="4">
        <f t="shared" si="90"/>
        <v>0</v>
      </c>
      <c r="AB68" s="4"/>
      <c r="AC68" s="4">
        <f t="shared" si="90"/>
        <v>-836.06250000000011</v>
      </c>
      <c r="AD68" s="4">
        <f t="shared" si="90"/>
        <v>-969.60648470369972</v>
      </c>
      <c r="AE68" s="4">
        <f t="shared" si="90"/>
        <v>0</v>
      </c>
      <c r="AF68" s="4">
        <f t="shared" si="90"/>
        <v>-836.06250000000011</v>
      </c>
      <c r="AG68" s="4">
        <f t="shared" si="90"/>
        <v>-969.60648470369972</v>
      </c>
      <c r="AH68" s="4">
        <f t="shared" si="90"/>
        <v>0</v>
      </c>
      <c r="AI68" s="4">
        <f t="shared" si="90"/>
        <v>-836.06250000000011</v>
      </c>
      <c r="AJ68" s="66">
        <f t="shared" si="90"/>
        <v>-969.60648470369972</v>
      </c>
    </row>
    <row r="69" spans="1:36" x14ac:dyDescent="0.25">
      <c r="A69" t="s">
        <v>64</v>
      </c>
      <c r="B69" s="4">
        <v>0</v>
      </c>
      <c r="C69" s="4">
        <v>0</v>
      </c>
      <c r="D69" s="4">
        <f t="shared" ref="D69:N69" si="91">SUM(B42:B44)</f>
        <v>0</v>
      </c>
      <c r="E69" s="4">
        <f t="shared" si="91"/>
        <v>30404</v>
      </c>
      <c r="F69" s="4">
        <f t="shared" si="91"/>
        <v>39424</v>
      </c>
      <c r="G69" s="4">
        <f t="shared" si="91"/>
        <v>46288</v>
      </c>
      <c r="H69" s="4">
        <f t="shared" si="91"/>
        <v>45056</v>
      </c>
      <c r="I69" s="4">
        <f t="shared" si="91"/>
        <v>25344</v>
      </c>
      <c r="J69" s="66">
        <f t="shared" si="91"/>
        <v>4488</v>
      </c>
      <c r="K69" s="4">
        <f t="shared" si="91"/>
        <v>4488</v>
      </c>
      <c r="L69" s="4">
        <f t="shared" si="91"/>
        <v>4488</v>
      </c>
      <c r="M69" s="4">
        <f t="shared" si="91"/>
        <v>4488</v>
      </c>
      <c r="N69" s="4">
        <f t="shared" si="91"/>
        <v>4488</v>
      </c>
      <c r="O69" s="4"/>
      <c r="P69" s="4">
        <f>SUM(M42:M44)</f>
        <v>4488</v>
      </c>
      <c r="Q69" s="4">
        <f>SUM(N42:N44)</f>
        <v>4488</v>
      </c>
      <c r="R69" s="4">
        <f t="shared" ref="R69:AA69" si="92">SUM(P42:P44)</f>
        <v>46608</v>
      </c>
      <c r="S69" s="4">
        <f t="shared" si="92"/>
        <v>53562</v>
      </c>
      <c r="T69" s="4">
        <f t="shared" si="92"/>
        <v>59370</v>
      </c>
      <c r="U69" s="4">
        <f t="shared" si="92"/>
        <v>59766</v>
      </c>
      <c r="V69" s="4">
        <f t="shared" si="92"/>
        <v>35034</v>
      </c>
      <c r="W69" s="66">
        <f t="shared" si="92"/>
        <v>8976</v>
      </c>
      <c r="X69" s="4">
        <f t="shared" si="92"/>
        <v>8976</v>
      </c>
      <c r="Y69" s="4">
        <f t="shared" si="92"/>
        <v>8976</v>
      </c>
      <c r="Z69" s="4">
        <f t="shared" si="92"/>
        <v>8976</v>
      </c>
      <c r="AA69" s="4">
        <f t="shared" si="92"/>
        <v>8976</v>
      </c>
      <c r="AB69" s="4"/>
      <c r="AC69" s="4">
        <f>SUM(Z42:Z44)</f>
        <v>8976</v>
      </c>
      <c r="AD69" s="4">
        <f>SUM(AA42:AA44)</f>
        <v>8976</v>
      </c>
      <c r="AE69" s="4">
        <f t="shared" ref="AE69:AJ69" si="93">SUM(AC42:AC44)</f>
        <v>52608</v>
      </c>
      <c r="AF69" s="4">
        <f t="shared" si="93"/>
        <v>63314</v>
      </c>
      <c r="AG69" s="4">
        <f t="shared" si="93"/>
        <v>68506</v>
      </c>
      <c r="AH69" s="4">
        <f t="shared" si="93"/>
        <v>70046</v>
      </c>
      <c r="AI69" s="4">
        <f t="shared" si="93"/>
        <v>40236</v>
      </c>
      <c r="AJ69" s="66">
        <f t="shared" si="93"/>
        <v>8976</v>
      </c>
    </row>
    <row r="70" spans="1:36" x14ac:dyDescent="0.25">
      <c r="A70" t="s">
        <v>71</v>
      </c>
      <c r="B70" s="10">
        <f>B66+B67+B69+B68</f>
        <v>47000</v>
      </c>
      <c r="C70" s="10">
        <f>B70+C67+C69+C68</f>
        <v>43254.95</v>
      </c>
      <c r="D70" s="10">
        <f t="shared" ref="D70:AJ70" si="94">C70+D67+D69+D68</f>
        <v>14875.678456</v>
      </c>
      <c r="E70" s="10">
        <f t="shared" si="94"/>
        <v>12962.552855999995</v>
      </c>
      <c r="F70" s="10">
        <f t="shared" si="94"/>
        <v>7577.2348559999882</v>
      </c>
      <c r="G70" s="10">
        <f t="shared" si="94"/>
        <v>18103.779311999988</v>
      </c>
      <c r="H70" s="10">
        <f t="shared" si="94"/>
        <v>38826.858511999992</v>
      </c>
      <c r="I70" s="10">
        <f t="shared" si="94"/>
        <v>53330.56451199999</v>
      </c>
      <c r="J70" s="68">
        <f t="shared" si="94"/>
        <v>51357.261767999989</v>
      </c>
      <c r="K70" s="10">
        <f t="shared" si="94"/>
        <v>46647.972487999985</v>
      </c>
      <c r="L70" s="10">
        <f t="shared" si="94"/>
        <v>43920.521487999984</v>
      </c>
      <c r="M70" s="10">
        <f t="shared" si="94"/>
        <v>41561.953915889986</v>
      </c>
      <c r="N70" s="10">
        <f t="shared" si="94"/>
        <v>39990.177915889988</v>
      </c>
      <c r="O70" s="10"/>
      <c r="P70" s="10">
        <f>N70+P67+P69+P68</f>
        <v>37742.726915889987</v>
      </c>
      <c r="Q70" s="10">
        <f t="shared" si="94"/>
        <v>4350.5897437799867</v>
      </c>
      <c r="R70" s="10">
        <f t="shared" si="94"/>
        <v>7331.8177437799895</v>
      </c>
      <c r="S70" s="10">
        <f t="shared" si="94"/>
        <v>5251.4283437799922</v>
      </c>
      <c r="T70" s="10">
        <f t="shared" si="94"/>
        <v>17985.061571669983</v>
      </c>
      <c r="U70" s="10">
        <f t="shared" si="94"/>
        <v>44285.428771669976</v>
      </c>
      <c r="V70" s="10">
        <f t="shared" si="94"/>
        <v>61543.221771669967</v>
      </c>
      <c r="W70" s="68">
        <f t="shared" si="94"/>
        <v>60045.678199559967</v>
      </c>
      <c r="X70" s="10">
        <f t="shared" si="94"/>
        <v>52722.114981959967</v>
      </c>
      <c r="Y70" s="10">
        <f t="shared" si="94"/>
        <v>50645.300481959966</v>
      </c>
      <c r="Z70" s="10">
        <f t="shared" si="94"/>
        <v>48914.941997256268</v>
      </c>
      <c r="AA70" s="10">
        <f t="shared" si="94"/>
        <v>48154.189997256268</v>
      </c>
      <c r="AB70" s="10"/>
      <c r="AC70" s="10">
        <f>AA70+AC67+AC69+AC68</f>
        <v>46557.375497256267</v>
      </c>
      <c r="AD70" s="10">
        <f t="shared" si="94"/>
        <v>11931.798612552569</v>
      </c>
      <c r="AE70" s="10">
        <f t="shared" si="94"/>
        <v>13280.356212552571</v>
      </c>
      <c r="AF70" s="10">
        <f t="shared" si="94"/>
        <v>13878.908912552572</v>
      </c>
      <c r="AG70" s="10">
        <f t="shared" si="94"/>
        <v>28653.056827848861</v>
      </c>
      <c r="AH70" s="10">
        <f t="shared" si="94"/>
        <v>59777.688027848853</v>
      </c>
      <c r="AI70" s="10">
        <f t="shared" si="94"/>
        <v>79061.581527848844</v>
      </c>
      <c r="AJ70" s="68">
        <f t="shared" si="94"/>
        <v>77331.223043145132</v>
      </c>
    </row>
  </sheetData>
  <conditionalFormatting sqref="B30:AJ72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C9DFF-201C-46EE-980F-524726486E08}">
  <dimension ref="A2:AJ70"/>
  <sheetViews>
    <sheetView topLeftCell="A33" workbookViewId="0">
      <selection activeCell="AC45" sqref="AC45"/>
    </sheetView>
  </sheetViews>
  <sheetFormatPr defaultColWidth="9.140625" defaultRowHeight="15" x14ac:dyDescent="0.25"/>
  <cols>
    <col min="1" max="1" width="30.7109375" bestFit="1" customWidth="1"/>
    <col min="2" max="36" width="12.85546875" customWidth="1"/>
  </cols>
  <sheetData>
    <row r="2" spans="1:36" ht="21" x14ac:dyDescent="0.35">
      <c r="A2" s="2" t="s">
        <v>110</v>
      </c>
    </row>
    <row r="4" spans="1:36" x14ac:dyDescent="0.25">
      <c r="B4" s="23" t="s">
        <v>54</v>
      </c>
      <c r="C4" s="26"/>
      <c r="D4" s="23"/>
      <c r="E4" s="23"/>
      <c r="F4" s="23"/>
      <c r="G4" s="23"/>
      <c r="H4" s="56" t="s">
        <v>96</v>
      </c>
      <c r="I4" s="56"/>
      <c r="J4" s="61"/>
      <c r="K4" s="56"/>
      <c r="L4" s="56"/>
      <c r="M4" s="56"/>
      <c r="N4" s="56"/>
      <c r="O4" s="23" t="s">
        <v>97</v>
      </c>
      <c r="P4" s="26"/>
      <c r="Q4" s="23"/>
      <c r="R4" s="23"/>
      <c r="S4" s="23"/>
      <c r="T4" s="23"/>
      <c r="U4" s="56" t="s">
        <v>98</v>
      </c>
      <c r="V4" s="56"/>
      <c r="W4" s="61"/>
      <c r="X4" s="56"/>
      <c r="Y4" s="56"/>
      <c r="Z4" s="56"/>
      <c r="AA4" s="56"/>
      <c r="AB4" s="23" t="s">
        <v>99</v>
      </c>
      <c r="AC4" s="26"/>
      <c r="AD4" s="23"/>
      <c r="AE4" s="23"/>
      <c r="AF4" s="23"/>
      <c r="AG4" s="23"/>
      <c r="AH4" s="56" t="s">
        <v>100</v>
      </c>
      <c r="AI4" s="56"/>
      <c r="AJ4" s="61"/>
    </row>
    <row r="5" spans="1:36" x14ac:dyDescent="0.25">
      <c r="A5" s="1" t="s">
        <v>53</v>
      </c>
      <c r="B5" s="24" t="s">
        <v>93</v>
      </c>
      <c r="C5" s="24" t="s">
        <v>62</v>
      </c>
      <c r="D5" s="24"/>
      <c r="E5" s="24"/>
      <c r="F5" s="24"/>
      <c r="G5" s="24"/>
      <c r="H5" s="57"/>
      <c r="I5" s="57"/>
      <c r="J5" s="62"/>
      <c r="K5" s="57"/>
      <c r="L5" s="57"/>
      <c r="M5" s="57"/>
      <c r="N5" s="57"/>
      <c r="O5" s="24" t="s">
        <v>93</v>
      </c>
      <c r="P5" s="24" t="s">
        <v>62</v>
      </c>
      <c r="Q5" s="24"/>
      <c r="R5" s="24"/>
      <c r="S5" s="24"/>
      <c r="T5" s="24"/>
      <c r="U5" s="57"/>
      <c r="V5" s="57"/>
      <c r="W5" s="62"/>
      <c r="X5" s="57"/>
      <c r="Y5" s="57"/>
      <c r="Z5" s="57"/>
      <c r="AA5" s="57"/>
      <c r="AB5" s="24" t="s">
        <v>93</v>
      </c>
      <c r="AC5" s="24" t="s">
        <v>62</v>
      </c>
      <c r="AD5" s="24"/>
      <c r="AE5" s="24"/>
      <c r="AF5" s="24"/>
      <c r="AG5" s="24"/>
      <c r="AH5" s="57"/>
      <c r="AI5" s="57"/>
      <c r="AJ5" s="62"/>
    </row>
    <row r="6" spans="1:36" x14ac:dyDescent="0.25">
      <c r="A6" t="str">
        <f>Mitarbeitermodelle!A4</f>
        <v>RS Aushilfe fix</v>
      </c>
      <c r="B6" s="30">
        <v>0</v>
      </c>
      <c r="C6" s="26">
        <f>$B$6*Mitarbeitermodelle!B8</f>
        <v>0</v>
      </c>
      <c r="D6" s="26">
        <f>$B$6*Mitarbeitermodelle!C8</f>
        <v>0</v>
      </c>
      <c r="E6" s="26">
        <f>$B$6*Mitarbeitermodelle!D8</f>
        <v>0</v>
      </c>
      <c r="F6" s="26">
        <f>$B$6*Mitarbeitermodelle!E8</f>
        <v>0</v>
      </c>
      <c r="G6" s="26">
        <f>$B$6*Mitarbeitermodelle!F8</f>
        <v>0</v>
      </c>
      <c r="H6" s="57"/>
      <c r="I6" s="57"/>
      <c r="J6" s="62"/>
      <c r="K6" s="57"/>
      <c r="L6" s="57"/>
      <c r="M6" s="57"/>
      <c r="N6" s="57"/>
      <c r="O6" s="30">
        <f>B6</f>
        <v>0</v>
      </c>
      <c r="P6" s="26">
        <f>$O$6*Mitarbeitermodelle!B8</f>
        <v>0</v>
      </c>
      <c r="Q6" s="26">
        <f>$O$6*Mitarbeitermodelle!C8</f>
        <v>0</v>
      </c>
      <c r="R6" s="26">
        <f>$O$6*Mitarbeitermodelle!D8</f>
        <v>0</v>
      </c>
      <c r="S6" s="26">
        <f>$O$6*Mitarbeitermodelle!E8</f>
        <v>0</v>
      </c>
      <c r="T6" s="26">
        <f>$O$6*Mitarbeitermodelle!F8</f>
        <v>0</v>
      </c>
      <c r="U6" s="57"/>
      <c r="V6" s="57"/>
      <c r="W6" s="62"/>
      <c r="X6" s="57"/>
      <c r="Y6" s="57"/>
      <c r="Z6" s="57"/>
      <c r="AA6" s="57"/>
      <c r="AB6" s="30">
        <f>O6</f>
        <v>0</v>
      </c>
      <c r="AC6" s="26">
        <f>$AB$6*Mitarbeitermodelle!B8</f>
        <v>0</v>
      </c>
      <c r="AD6" s="26">
        <f>$AB$6*Mitarbeitermodelle!C8</f>
        <v>0</v>
      </c>
      <c r="AE6" s="26">
        <f>$AB$6*Mitarbeitermodelle!D8</f>
        <v>0</v>
      </c>
      <c r="AF6" s="26">
        <f>$AB$6*Mitarbeitermodelle!E8</f>
        <v>0</v>
      </c>
      <c r="AG6" s="26">
        <f>$AB$6*Mitarbeitermodelle!F8</f>
        <v>0</v>
      </c>
      <c r="AH6" s="57"/>
      <c r="AI6" s="57"/>
      <c r="AJ6" s="62"/>
    </row>
    <row r="7" spans="1:36" x14ac:dyDescent="0.25">
      <c r="A7" t="str">
        <f>Mitarbeitermodelle!A18</f>
        <v>RS Aushilfe flex 1</v>
      </c>
      <c r="B7" s="30">
        <v>2</v>
      </c>
      <c r="C7" s="26">
        <f>$B$7*Mitarbeitermodelle!B22</f>
        <v>64</v>
      </c>
      <c r="D7" s="26">
        <f>$B$7*Mitarbeitermodelle!C22</f>
        <v>64</v>
      </c>
      <c r="E7" s="26">
        <f>$B$7*Mitarbeitermodelle!D22</f>
        <v>64</v>
      </c>
      <c r="F7" s="26">
        <f>$B$7*Mitarbeitermodelle!E22</f>
        <v>64</v>
      </c>
      <c r="G7" s="26">
        <f>$B$7*Mitarbeitermodelle!F22</f>
        <v>32</v>
      </c>
      <c r="H7" s="57"/>
      <c r="I7" s="57"/>
      <c r="J7" s="62"/>
      <c r="K7" s="57"/>
      <c r="L7" s="57"/>
      <c r="M7" s="57"/>
      <c r="N7" s="57"/>
      <c r="O7" s="30">
        <v>4</v>
      </c>
      <c r="P7" s="26">
        <f>$O$7*Mitarbeitermodelle!B22</f>
        <v>128</v>
      </c>
      <c r="Q7" s="26">
        <f>$O$7*Mitarbeitermodelle!C22</f>
        <v>128</v>
      </c>
      <c r="R7" s="26">
        <f>$O$7*Mitarbeitermodelle!D22</f>
        <v>128</v>
      </c>
      <c r="S7" s="26">
        <f>$O$7*Mitarbeitermodelle!E22</f>
        <v>128</v>
      </c>
      <c r="T7" s="26">
        <f>$O$7*Mitarbeitermodelle!F22</f>
        <v>64</v>
      </c>
      <c r="U7" s="57"/>
      <c r="V7" s="57"/>
      <c r="W7" s="62"/>
      <c r="X7" s="57"/>
      <c r="Y7" s="57"/>
      <c r="Z7" s="57"/>
      <c r="AA7" s="57"/>
      <c r="AB7" s="30">
        <v>6</v>
      </c>
      <c r="AC7" s="26">
        <f>$AB$7*Mitarbeitermodelle!B22</f>
        <v>192</v>
      </c>
      <c r="AD7" s="26">
        <f>$AB$7*Mitarbeitermodelle!C22</f>
        <v>192</v>
      </c>
      <c r="AE7" s="26">
        <f>$AB$7*Mitarbeitermodelle!D22</f>
        <v>192</v>
      </c>
      <c r="AF7" s="26">
        <f>$AB$7*Mitarbeitermodelle!E22</f>
        <v>192</v>
      </c>
      <c r="AG7" s="26">
        <f>$AB$7*Mitarbeitermodelle!F22</f>
        <v>96</v>
      </c>
      <c r="AH7" s="57"/>
      <c r="AI7" s="57"/>
      <c r="AJ7" s="62"/>
    </row>
    <row r="8" spans="1:36" x14ac:dyDescent="0.25">
      <c r="A8" t="str">
        <f>Mitarbeitermodelle!A32</f>
        <v>RS Aushilfe flex 2</v>
      </c>
      <c r="B8" s="30">
        <v>4</v>
      </c>
      <c r="C8" s="26">
        <f>$B$8*Mitarbeitermodelle!B36</f>
        <v>0</v>
      </c>
      <c r="D8" s="26">
        <f>$B$8*Mitarbeitermodelle!C36</f>
        <v>128</v>
      </c>
      <c r="E8" s="26">
        <f>$B$8*Mitarbeitermodelle!D36</f>
        <v>128</v>
      </c>
      <c r="F8" s="26">
        <f>$B$8*Mitarbeitermodelle!E36</f>
        <v>160</v>
      </c>
      <c r="G8" s="26">
        <f>$B$8*Mitarbeitermodelle!F36</f>
        <v>64</v>
      </c>
      <c r="H8" s="57"/>
      <c r="I8" s="57"/>
      <c r="J8" s="62"/>
      <c r="K8" s="57"/>
      <c r="L8" s="57"/>
      <c r="M8" s="57"/>
      <c r="N8" s="57"/>
      <c r="O8" s="30">
        <v>6</v>
      </c>
      <c r="P8" s="26">
        <f>$O$8*Mitarbeitermodelle!B36</f>
        <v>0</v>
      </c>
      <c r="Q8" s="26">
        <f>$O$8*Mitarbeitermodelle!C36</f>
        <v>192</v>
      </c>
      <c r="R8" s="26">
        <f>$O$8*Mitarbeitermodelle!D36</f>
        <v>192</v>
      </c>
      <c r="S8" s="26">
        <f>$O$8*Mitarbeitermodelle!E36</f>
        <v>240</v>
      </c>
      <c r="T8" s="26">
        <f>$O$8*Mitarbeitermodelle!F36</f>
        <v>96</v>
      </c>
      <c r="U8" s="57"/>
      <c r="V8" s="57"/>
      <c r="W8" s="62"/>
      <c r="X8" s="57"/>
      <c r="Y8" s="57"/>
      <c r="Z8" s="57"/>
      <c r="AA8" s="57"/>
      <c r="AB8" s="30">
        <v>12</v>
      </c>
      <c r="AC8" s="26">
        <f>$AB$8*Mitarbeitermodelle!B36</f>
        <v>0</v>
      </c>
      <c r="AD8" s="26">
        <f>$AB$8*Mitarbeitermodelle!C36</f>
        <v>384</v>
      </c>
      <c r="AE8" s="26">
        <f>$AB$8*Mitarbeitermodelle!D36</f>
        <v>384</v>
      </c>
      <c r="AF8" s="26">
        <f>$AB$8*Mitarbeitermodelle!E36</f>
        <v>480</v>
      </c>
      <c r="AG8" s="26">
        <f>$AB$8*Mitarbeitermodelle!F36</f>
        <v>192</v>
      </c>
      <c r="AH8" s="57"/>
      <c r="AI8" s="57"/>
      <c r="AJ8" s="62"/>
    </row>
    <row r="9" spans="1:36" x14ac:dyDescent="0.25">
      <c r="A9" t="str">
        <f>Mitarbeitermodelle!A46</f>
        <v>RS Saisonkraft erste Hälfte</v>
      </c>
      <c r="B9" s="30">
        <v>2</v>
      </c>
      <c r="C9" s="26">
        <f>$B$9*Mitarbeitermodelle!B50</f>
        <v>352</v>
      </c>
      <c r="D9" s="26">
        <f>$B$9*Mitarbeitermodelle!C50</f>
        <v>352</v>
      </c>
      <c r="E9" s="26">
        <f>$B$9*Mitarbeitermodelle!D50</f>
        <v>256</v>
      </c>
      <c r="F9" s="26">
        <f>$B$9*Mitarbeitermodelle!E50</f>
        <v>0</v>
      </c>
      <c r="G9" s="26">
        <f>$B$9*Mitarbeitermodelle!F50</f>
        <v>0</v>
      </c>
      <c r="H9" s="57"/>
      <c r="I9" s="57"/>
      <c r="J9" s="62"/>
      <c r="K9" s="57"/>
      <c r="L9" s="57"/>
      <c r="M9" s="57"/>
      <c r="N9" s="57"/>
      <c r="O9" s="30">
        <v>2</v>
      </c>
      <c r="P9" s="26">
        <f>$O$9*Mitarbeitermodelle!B50</f>
        <v>352</v>
      </c>
      <c r="Q9" s="26">
        <f>$O$9*Mitarbeitermodelle!C50</f>
        <v>352</v>
      </c>
      <c r="R9" s="26">
        <f>$O$9*Mitarbeitermodelle!D50</f>
        <v>256</v>
      </c>
      <c r="S9" s="26">
        <f>$O$9*Mitarbeitermodelle!E50</f>
        <v>0</v>
      </c>
      <c r="T9" s="26">
        <f>$O$9*Mitarbeitermodelle!F50</f>
        <v>0</v>
      </c>
      <c r="U9" s="57"/>
      <c r="V9" s="57"/>
      <c r="W9" s="62"/>
      <c r="X9" s="57"/>
      <c r="Y9" s="57"/>
      <c r="Z9" s="57"/>
      <c r="AA9" s="57"/>
      <c r="AB9" s="30">
        <v>2</v>
      </c>
      <c r="AC9" s="26">
        <f>$AB$9*Mitarbeitermodelle!B50</f>
        <v>352</v>
      </c>
      <c r="AD9" s="26">
        <f>$AB$9*Mitarbeitermodelle!C50</f>
        <v>352</v>
      </c>
      <c r="AE9" s="26">
        <f>$AB$9*Mitarbeitermodelle!D50</f>
        <v>256</v>
      </c>
      <c r="AF9" s="26">
        <f>$AB$9*Mitarbeitermodelle!E50</f>
        <v>0</v>
      </c>
      <c r="AG9" s="26">
        <f>$AB$9*Mitarbeitermodelle!F50</f>
        <v>0</v>
      </c>
      <c r="AH9" s="57"/>
      <c r="AI9" s="57"/>
      <c r="AJ9" s="62"/>
    </row>
    <row r="10" spans="1:36" x14ac:dyDescent="0.25">
      <c r="A10" t="str">
        <f>Mitarbeitermodelle!A60</f>
        <v>RS Saisonkraft zweite Hälfte</v>
      </c>
      <c r="B10" s="30">
        <v>3</v>
      </c>
      <c r="C10" s="26">
        <f>$B$10*Mitarbeitermodelle!B64</f>
        <v>0</v>
      </c>
      <c r="D10" s="26">
        <f>$B$10*Mitarbeitermodelle!C64</f>
        <v>0</v>
      </c>
      <c r="E10" s="26">
        <f>$B$10*Mitarbeitermodelle!D64</f>
        <v>480</v>
      </c>
      <c r="F10" s="26">
        <f>$B$10*Mitarbeitermodelle!E64</f>
        <v>480</v>
      </c>
      <c r="G10" s="26">
        <f>$B$10*Mitarbeitermodelle!F64</f>
        <v>240</v>
      </c>
      <c r="H10" s="57"/>
      <c r="I10" s="57"/>
      <c r="J10" s="62"/>
      <c r="K10" s="57"/>
      <c r="L10" s="57"/>
      <c r="M10" s="57"/>
      <c r="N10" s="57"/>
      <c r="O10" s="30">
        <v>3</v>
      </c>
      <c r="P10" s="26">
        <f>$O$10*Mitarbeitermodelle!B64</f>
        <v>0</v>
      </c>
      <c r="Q10" s="26">
        <f>$O$10*Mitarbeitermodelle!C64</f>
        <v>0</v>
      </c>
      <c r="R10" s="26">
        <f>$O$10*Mitarbeitermodelle!D64</f>
        <v>480</v>
      </c>
      <c r="S10" s="26">
        <f>$O$10*Mitarbeitermodelle!E64</f>
        <v>480</v>
      </c>
      <c r="T10" s="26">
        <f>$O$10*Mitarbeitermodelle!F64</f>
        <v>240</v>
      </c>
      <c r="U10" s="57"/>
      <c r="V10" s="57"/>
      <c r="W10" s="62"/>
      <c r="X10" s="57"/>
      <c r="Y10" s="57"/>
      <c r="Z10" s="57"/>
      <c r="AA10" s="57"/>
      <c r="AB10" s="30">
        <v>4</v>
      </c>
      <c r="AC10" s="26">
        <f>$AB$10*Mitarbeitermodelle!B64</f>
        <v>0</v>
      </c>
      <c r="AD10" s="26">
        <f>$AB$10*Mitarbeitermodelle!C64</f>
        <v>0</v>
      </c>
      <c r="AE10" s="26">
        <f>$AB$10*Mitarbeitermodelle!D64</f>
        <v>640</v>
      </c>
      <c r="AF10" s="26">
        <f>$AB$10*Mitarbeitermodelle!E64</f>
        <v>640</v>
      </c>
      <c r="AG10" s="26">
        <f>$AB$10*Mitarbeitermodelle!F64</f>
        <v>320</v>
      </c>
      <c r="AH10" s="57"/>
      <c r="AI10" s="57"/>
      <c r="AJ10" s="62"/>
    </row>
    <row r="11" spans="1:36" x14ac:dyDescent="0.25">
      <c r="A11" t="str">
        <f>Mitarbeitermodelle!A74</f>
        <v>RS Saisonkraft komplett</v>
      </c>
      <c r="B11" s="30">
        <v>3</v>
      </c>
      <c r="C11" s="26">
        <f>$B$11*Mitarbeitermodelle!B78</f>
        <v>240</v>
      </c>
      <c r="D11" s="26">
        <f>$B$11*Mitarbeitermodelle!C78</f>
        <v>336</v>
      </c>
      <c r="E11" s="26">
        <f>$B$11*Mitarbeitermodelle!D78</f>
        <v>336</v>
      </c>
      <c r="F11" s="26">
        <f>$B$11*Mitarbeitermodelle!E78</f>
        <v>336</v>
      </c>
      <c r="G11" s="26">
        <f>$B$11*Mitarbeitermodelle!F78</f>
        <v>192</v>
      </c>
      <c r="H11" s="57"/>
      <c r="I11" s="57"/>
      <c r="J11" s="62"/>
      <c r="K11" s="57"/>
      <c r="L11" s="57"/>
      <c r="M11" s="57"/>
      <c r="N11" s="57"/>
      <c r="O11" s="30">
        <f t="shared" ref="O11" si="0">B11</f>
        <v>3</v>
      </c>
      <c r="P11" s="26">
        <f>$O$11*Mitarbeitermodelle!B78</f>
        <v>240</v>
      </c>
      <c r="Q11" s="26">
        <f>$O$11*Mitarbeitermodelle!C78</f>
        <v>336</v>
      </c>
      <c r="R11" s="26">
        <f>$O$11*Mitarbeitermodelle!D78</f>
        <v>336</v>
      </c>
      <c r="S11" s="26">
        <f>$O$11*Mitarbeitermodelle!E78</f>
        <v>336</v>
      </c>
      <c r="T11" s="26">
        <f>$O$11*Mitarbeitermodelle!F78</f>
        <v>192</v>
      </c>
      <c r="U11" s="57"/>
      <c r="V11" s="57"/>
      <c r="W11" s="62"/>
      <c r="X11" s="57"/>
      <c r="Y11" s="57"/>
      <c r="Z11" s="57"/>
      <c r="AA11" s="57"/>
      <c r="AB11" s="30">
        <v>6</v>
      </c>
      <c r="AC11" s="26">
        <f>$AB$11*Mitarbeitermodelle!B78</f>
        <v>480</v>
      </c>
      <c r="AD11" s="26">
        <f>$AB$11*Mitarbeitermodelle!C78</f>
        <v>672</v>
      </c>
      <c r="AE11" s="26">
        <f>$AB$11*Mitarbeitermodelle!D78</f>
        <v>672</v>
      </c>
      <c r="AF11" s="26">
        <f>$AB$11*Mitarbeitermodelle!E78</f>
        <v>672</v>
      </c>
      <c r="AG11" s="26">
        <f>$AB$11*Mitarbeitermodelle!F78</f>
        <v>384</v>
      </c>
      <c r="AH11" s="57"/>
      <c r="AI11" s="57"/>
      <c r="AJ11" s="62"/>
    </row>
    <row r="12" spans="1:36" x14ac:dyDescent="0.25">
      <c r="A12" t="str">
        <f>Mitarbeitermodelle!A88</f>
        <v>RS Vollzeit-Mitarbeiter</v>
      </c>
      <c r="B12" s="60">
        <v>2</v>
      </c>
      <c r="C12" s="58">
        <f>$B$12*Mitarbeitermodelle!$B$92</f>
        <v>256</v>
      </c>
      <c r="D12" s="58">
        <f>$B$12*Mitarbeitermodelle!$B$92</f>
        <v>256</v>
      </c>
      <c r="E12" s="58">
        <f>$B$12*Mitarbeitermodelle!$B$92</f>
        <v>256</v>
      </c>
      <c r="F12" s="58">
        <f>$B$12*Mitarbeitermodelle!$B$92</f>
        <v>256</v>
      </c>
      <c r="G12" s="58">
        <f>$B$12*Mitarbeitermodelle!$B$92</f>
        <v>256</v>
      </c>
      <c r="H12" s="58">
        <f>$B$12*Mitarbeitermodelle!$B$92</f>
        <v>256</v>
      </c>
      <c r="I12" s="58">
        <f>$B$12*Mitarbeitermodelle!$B$92</f>
        <v>256</v>
      </c>
      <c r="J12" s="63">
        <f>$B$12*Mitarbeitermodelle!$B$92</f>
        <v>256</v>
      </c>
      <c r="K12" s="58">
        <f>$B$12*Mitarbeitermodelle!$B$92</f>
        <v>256</v>
      </c>
      <c r="L12" s="58">
        <f>$B$12*Mitarbeitermodelle!$B$92</f>
        <v>256</v>
      </c>
      <c r="M12" s="58">
        <f>$B$12*Mitarbeitermodelle!$B$92</f>
        <v>256</v>
      </c>
      <c r="N12" s="58">
        <f>$B$12*Mitarbeitermodelle!$B$92</f>
        <v>256</v>
      </c>
      <c r="O12" s="60">
        <v>4</v>
      </c>
      <c r="P12" s="58">
        <f>$O$12*Mitarbeitermodelle!$B$92</f>
        <v>512</v>
      </c>
      <c r="Q12" s="58">
        <f>$O$12*Mitarbeitermodelle!$B$92</f>
        <v>512</v>
      </c>
      <c r="R12" s="58">
        <f>$O$12*Mitarbeitermodelle!$B$92</f>
        <v>512</v>
      </c>
      <c r="S12" s="58">
        <f>$O$12*Mitarbeitermodelle!$B$92</f>
        <v>512</v>
      </c>
      <c r="T12" s="58">
        <f>$O$12*Mitarbeitermodelle!$B$92</f>
        <v>512</v>
      </c>
      <c r="U12" s="58">
        <f>$O$12*Mitarbeitermodelle!$B$92</f>
        <v>512</v>
      </c>
      <c r="V12" s="58">
        <f>$O$12*Mitarbeitermodelle!$B$92</f>
        <v>512</v>
      </c>
      <c r="W12" s="63">
        <f>$O$12*Mitarbeitermodelle!$B$92</f>
        <v>512</v>
      </c>
      <c r="X12" s="58">
        <f>$O$12*Mitarbeitermodelle!$B$92</f>
        <v>512</v>
      </c>
      <c r="Y12" s="58">
        <f>$O$12*Mitarbeitermodelle!$B$92</f>
        <v>512</v>
      </c>
      <c r="Z12" s="58">
        <f>$O$12*Mitarbeitermodelle!$B$92</f>
        <v>512</v>
      </c>
      <c r="AA12" s="58">
        <f>$O$12*Mitarbeitermodelle!$B$92</f>
        <v>512</v>
      </c>
      <c r="AB12" s="60">
        <f>O12</f>
        <v>4</v>
      </c>
      <c r="AC12" s="58">
        <f>$AB$12*Mitarbeitermodelle!$B$92</f>
        <v>512</v>
      </c>
      <c r="AD12" s="58">
        <f>$AB$12*Mitarbeitermodelle!$B$92</f>
        <v>512</v>
      </c>
      <c r="AE12" s="58">
        <f>$AB$12*Mitarbeitermodelle!$B$92</f>
        <v>512</v>
      </c>
      <c r="AF12" s="58">
        <f>$AB$12*Mitarbeitermodelle!$B$92</f>
        <v>512</v>
      </c>
      <c r="AG12" s="58">
        <f>$AB$12*Mitarbeitermodelle!$B$92</f>
        <v>512</v>
      </c>
      <c r="AH12" s="58">
        <f>$AB$12*Mitarbeitermodelle!$B$92</f>
        <v>512</v>
      </c>
      <c r="AI12" s="58">
        <f>$AB$12*Mitarbeitermodelle!$B$92</f>
        <v>512</v>
      </c>
      <c r="AJ12" s="63">
        <f>$AB$12*Mitarbeitermodelle!$B$92</f>
        <v>512</v>
      </c>
    </row>
    <row r="13" spans="1:36" x14ac:dyDescent="0.25">
      <c r="A13" t="s">
        <v>56</v>
      </c>
      <c r="B13" s="24">
        <f>SUM(B6:B12)</f>
        <v>16</v>
      </c>
      <c r="C13" s="26"/>
      <c r="D13" s="24"/>
      <c r="E13" s="24"/>
      <c r="F13" s="24"/>
      <c r="G13" s="24"/>
      <c r="H13" s="57"/>
      <c r="I13" s="57"/>
      <c r="J13" s="62"/>
      <c r="K13" s="57"/>
      <c r="L13" s="57"/>
      <c r="M13" s="57"/>
      <c r="N13" s="57"/>
      <c r="O13" s="24">
        <f>SUM(O6:O12)</f>
        <v>22</v>
      </c>
      <c r="P13" s="26"/>
      <c r="Q13" s="24"/>
      <c r="R13" s="24"/>
      <c r="S13" s="24"/>
      <c r="T13" s="24"/>
      <c r="U13" s="57"/>
      <c r="V13" s="57"/>
      <c r="W13" s="62"/>
      <c r="X13" s="57"/>
      <c r="Y13" s="57"/>
      <c r="Z13" s="57"/>
      <c r="AA13" s="57"/>
      <c r="AB13" s="24">
        <f>SUM(AB6:AB12)</f>
        <v>34</v>
      </c>
      <c r="AC13" s="26"/>
      <c r="AD13" s="24"/>
      <c r="AE13" s="24"/>
      <c r="AF13" s="24"/>
      <c r="AG13" s="24"/>
      <c r="AH13" s="57"/>
      <c r="AI13" s="57"/>
      <c r="AJ13" s="62"/>
    </row>
    <row r="14" spans="1:36" x14ac:dyDescent="0.25">
      <c r="A14" t="s">
        <v>55</v>
      </c>
      <c r="B14" s="31">
        <v>44</v>
      </c>
      <c r="C14" s="26"/>
      <c r="D14" s="23"/>
      <c r="E14" s="23"/>
      <c r="F14" s="23"/>
      <c r="G14" s="23"/>
      <c r="H14" s="56"/>
      <c r="I14" s="56"/>
      <c r="J14" s="61"/>
      <c r="K14" s="56"/>
      <c r="L14" s="56"/>
      <c r="M14" s="56"/>
      <c r="N14" s="56"/>
      <c r="O14" s="31">
        <v>44</v>
      </c>
      <c r="P14" s="26"/>
      <c r="Q14" s="23"/>
      <c r="R14" s="23"/>
      <c r="S14" s="23"/>
      <c r="T14" s="23"/>
      <c r="U14" s="56"/>
      <c r="V14" s="56"/>
      <c r="W14" s="61"/>
      <c r="X14" s="56"/>
      <c r="Y14" s="56"/>
      <c r="Z14" s="56"/>
      <c r="AA14" s="56"/>
      <c r="AB14" s="31">
        <v>44</v>
      </c>
      <c r="AC14" s="26"/>
      <c r="AD14" s="23"/>
      <c r="AE14" s="23"/>
      <c r="AF14" s="23"/>
      <c r="AG14" s="23"/>
      <c r="AH14" s="56"/>
      <c r="AI14" s="56"/>
      <c r="AJ14" s="61"/>
    </row>
    <row r="15" spans="1:36" x14ac:dyDescent="0.25">
      <c r="A15" t="s">
        <v>63</v>
      </c>
      <c r="B15" s="25"/>
      <c r="C15" s="32">
        <v>0.8</v>
      </c>
      <c r="D15" s="32">
        <v>0.8</v>
      </c>
      <c r="E15" s="32">
        <v>0.7</v>
      </c>
      <c r="F15" s="32">
        <v>0.8</v>
      </c>
      <c r="G15" s="32">
        <v>0.8</v>
      </c>
      <c r="H15" s="59">
        <v>0.8</v>
      </c>
      <c r="I15" s="59">
        <v>0.8</v>
      </c>
      <c r="J15" s="64">
        <v>0.8</v>
      </c>
      <c r="K15" s="59">
        <v>0.8</v>
      </c>
      <c r="L15" s="59">
        <v>0.8</v>
      </c>
      <c r="M15" s="59">
        <v>0.8</v>
      </c>
      <c r="N15" s="59">
        <v>0.8</v>
      </c>
      <c r="O15" s="25"/>
      <c r="P15" s="32">
        <v>0.8</v>
      </c>
      <c r="Q15" s="32">
        <v>0.8</v>
      </c>
      <c r="R15" s="32">
        <v>0.7</v>
      </c>
      <c r="S15" s="32">
        <v>0.8</v>
      </c>
      <c r="T15" s="32">
        <v>0.8</v>
      </c>
      <c r="U15" s="59">
        <v>0.8</v>
      </c>
      <c r="V15" s="59">
        <v>0.8</v>
      </c>
      <c r="W15" s="64">
        <v>0.8</v>
      </c>
      <c r="X15" s="59">
        <v>0.8</v>
      </c>
      <c r="Y15" s="59">
        <v>0.8</v>
      </c>
      <c r="Z15" s="59">
        <v>0.8</v>
      </c>
      <c r="AA15" s="59">
        <v>0.8</v>
      </c>
      <c r="AB15" s="25"/>
      <c r="AC15" s="32">
        <v>0.8</v>
      </c>
      <c r="AD15" s="32">
        <v>0.8</v>
      </c>
      <c r="AE15" s="32">
        <v>0.7</v>
      </c>
      <c r="AF15" s="32">
        <v>0.8</v>
      </c>
      <c r="AG15" s="32">
        <v>0.8</v>
      </c>
      <c r="AH15" s="59">
        <v>0.8</v>
      </c>
      <c r="AI15" s="59">
        <v>0.8</v>
      </c>
      <c r="AJ15" s="64">
        <v>0.8</v>
      </c>
    </row>
    <row r="16" spans="1:36" x14ac:dyDescent="0.25">
      <c r="A16" t="s">
        <v>91</v>
      </c>
      <c r="B16" s="23"/>
      <c r="C16" s="24">
        <f>FLOOR(SUM(C6:C12)*C15,1)</f>
        <v>729</v>
      </c>
      <c r="D16" s="24">
        <f t="shared" ref="D16:N16" si="1">FLOOR(SUM(D6:D12)*D15,1)</f>
        <v>908</v>
      </c>
      <c r="E16" s="24">
        <f t="shared" si="1"/>
        <v>1064</v>
      </c>
      <c r="F16" s="24">
        <f t="shared" si="1"/>
        <v>1036</v>
      </c>
      <c r="G16" s="24">
        <f t="shared" si="1"/>
        <v>627</v>
      </c>
      <c r="H16" s="57">
        <f t="shared" si="1"/>
        <v>204</v>
      </c>
      <c r="I16" s="57">
        <f t="shared" si="1"/>
        <v>204</v>
      </c>
      <c r="J16" s="62">
        <f t="shared" si="1"/>
        <v>204</v>
      </c>
      <c r="K16" s="57">
        <f t="shared" si="1"/>
        <v>204</v>
      </c>
      <c r="L16" s="57">
        <f t="shared" si="1"/>
        <v>204</v>
      </c>
      <c r="M16" s="57">
        <f t="shared" si="1"/>
        <v>204</v>
      </c>
      <c r="N16" s="57">
        <f t="shared" si="1"/>
        <v>204</v>
      </c>
      <c r="O16" s="23"/>
      <c r="P16" s="24">
        <f>FLOOR(SUM(P6:P12)*P15,1)</f>
        <v>985</v>
      </c>
      <c r="Q16" s="24">
        <f t="shared" ref="Q16:AA16" si="2">FLOOR(SUM(Q6:Q12)*Q15,1)</f>
        <v>1216</v>
      </c>
      <c r="R16" s="24">
        <f t="shared" si="2"/>
        <v>1332</v>
      </c>
      <c r="S16" s="24">
        <f t="shared" si="2"/>
        <v>1356</v>
      </c>
      <c r="T16" s="24">
        <f t="shared" si="2"/>
        <v>883</v>
      </c>
      <c r="U16" s="57">
        <f t="shared" si="2"/>
        <v>409</v>
      </c>
      <c r="V16" s="57">
        <f t="shared" si="2"/>
        <v>409</v>
      </c>
      <c r="W16" s="62">
        <f t="shared" si="2"/>
        <v>409</v>
      </c>
      <c r="X16" s="57">
        <f t="shared" si="2"/>
        <v>409</v>
      </c>
      <c r="Y16" s="57">
        <f t="shared" si="2"/>
        <v>409</v>
      </c>
      <c r="Z16" s="57">
        <f t="shared" si="2"/>
        <v>409</v>
      </c>
      <c r="AA16" s="57">
        <f t="shared" si="2"/>
        <v>409</v>
      </c>
      <c r="AB16" s="23"/>
      <c r="AC16" s="24">
        <f>FLOOR(SUM(AC6:AC12)*AC15,1)</f>
        <v>1228</v>
      </c>
      <c r="AD16" s="24">
        <f t="shared" ref="AD16:AJ16" si="3">FLOOR(SUM(AD6:AD12)*AD15,1)</f>
        <v>1689</v>
      </c>
      <c r="AE16" s="24">
        <f t="shared" si="3"/>
        <v>1859</v>
      </c>
      <c r="AF16" s="24">
        <f t="shared" si="3"/>
        <v>1996</v>
      </c>
      <c r="AG16" s="24">
        <f t="shared" si="3"/>
        <v>1203</v>
      </c>
      <c r="AH16" s="57">
        <f t="shared" si="3"/>
        <v>409</v>
      </c>
      <c r="AI16" s="57">
        <f t="shared" si="3"/>
        <v>409</v>
      </c>
      <c r="AJ16" s="62">
        <f t="shared" si="3"/>
        <v>409</v>
      </c>
    </row>
    <row r="17" spans="1:36" x14ac:dyDescent="0.25">
      <c r="A17" t="s">
        <v>92</v>
      </c>
      <c r="B17" s="23"/>
      <c r="C17" s="24">
        <f>SUM(C6:C12)-C16</f>
        <v>183</v>
      </c>
      <c r="D17" s="24">
        <f t="shared" ref="D17:N17" si="4">SUM(D6:D12)-D16</f>
        <v>228</v>
      </c>
      <c r="E17" s="24">
        <f t="shared" si="4"/>
        <v>456</v>
      </c>
      <c r="F17" s="24">
        <f t="shared" si="4"/>
        <v>260</v>
      </c>
      <c r="G17" s="24">
        <f t="shared" si="4"/>
        <v>157</v>
      </c>
      <c r="H17" s="57">
        <f t="shared" si="4"/>
        <v>52</v>
      </c>
      <c r="I17" s="57">
        <f t="shared" si="4"/>
        <v>52</v>
      </c>
      <c r="J17" s="62">
        <f t="shared" si="4"/>
        <v>52</v>
      </c>
      <c r="K17" s="57">
        <f t="shared" si="4"/>
        <v>52</v>
      </c>
      <c r="L17" s="57">
        <f t="shared" si="4"/>
        <v>52</v>
      </c>
      <c r="M17" s="57">
        <f t="shared" si="4"/>
        <v>52</v>
      </c>
      <c r="N17" s="57">
        <f t="shared" si="4"/>
        <v>52</v>
      </c>
      <c r="O17" s="23"/>
      <c r="P17" s="24">
        <f>SUM(P6:P12)-P16</f>
        <v>247</v>
      </c>
      <c r="Q17" s="24">
        <f t="shared" ref="Q17:AA17" si="5">SUM(Q6:Q12)-Q16</f>
        <v>304</v>
      </c>
      <c r="R17" s="24">
        <f t="shared" si="5"/>
        <v>572</v>
      </c>
      <c r="S17" s="24">
        <f t="shared" si="5"/>
        <v>340</v>
      </c>
      <c r="T17" s="24">
        <f t="shared" si="5"/>
        <v>221</v>
      </c>
      <c r="U17" s="57">
        <f t="shared" si="5"/>
        <v>103</v>
      </c>
      <c r="V17" s="57">
        <f t="shared" si="5"/>
        <v>103</v>
      </c>
      <c r="W17" s="62">
        <f t="shared" si="5"/>
        <v>103</v>
      </c>
      <c r="X17" s="57">
        <f t="shared" si="5"/>
        <v>103</v>
      </c>
      <c r="Y17" s="57">
        <f t="shared" si="5"/>
        <v>103</v>
      </c>
      <c r="Z17" s="57">
        <f t="shared" si="5"/>
        <v>103</v>
      </c>
      <c r="AA17" s="57">
        <f t="shared" si="5"/>
        <v>103</v>
      </c>
      <c r="AB17" s="23"/>
      <c r="AC17" s="24">
        <f>SUM(AC6:AC12)-AC16</f>
        <v>308</v>
      </c>
      <c r="AD17" s="24">
        <f t="shared" ref="AD17:AJ17" si="6">SUM(AD6:AD12)-AD16</f>
        <v>423</v>
      </c>
      <c r="AE17" s="24">
        <f t="shared" si="6"/>
        <v>797</v>
      </c>
      <c r="AF17" s="24">
        <f t="shared" si="6"/>
        <v>500</v>
      </c>
      <c r="AG17" s="24">
        <f t="shared" si="6"/>
        <v>301</v>
      </c>
      <c r="AH17" s="57">
        <f t="shared" si="6"/>
        <v>103</v>
      </c>
      <c r="AI17" s="57">
        <f t="shared" si="6"/>
        <v>103</v>
      </c>
      <c r="AJ17" s="62">
        <f t="shared" si="6"/>
        <v>103</v>
      </c>
    </row>
    <row r="18" spans="1:36" x14ac:dyDescent="0.25">
      <c r="B18" s="23"/>
      <c r="C18" s="23"/>
      <c r="D18" s="23"/>
      <c r="E18" s="23"/>
      <c r="F18" s="23"/>
      <c r="G18" s="23"/>
      <c r="H18" s="56"/>
      <c r="I18" s="56"/>
      <c r="J18" s="61"/>
      <c r="K18" s="56"/>
      <c r="L18" s="56"/>
      <c r="M18" s="56"/>
      <c r="N18" s="56"/>
      <c r="O18" s="23"/>
      <c r="P18" s="23"/>
      <c r="Q18" s="23"/>
      <c r="R18" s="23"/>
      <c r="S18" s="23"/>
      <c r="T18" s="23"/>
      <c r="U18" s="56"/>
      <c r="V18" s="56"/>
      <c r="W18" s="61"/>
      <c r="X18" s="56"/>
      <c r="Y18" s="56"/>
      <c r="Z18" s="56"/>
      <c r="AA18" s="56"/>
      <c r="AB18" s="23"/>
      <c r="AC18" s="23"/>
      <c r="AD18" s="23"/>
      <c r="AE18" s="23"/>
      <c r="AF18" s="23"/>
      <c r="AG18" s="23"/>
      <c r="AH18" s="56"/>
      <c r="AI18" s="56"/>
      <c r="AJ18" s="61"/>
    </row>
    <row r="19" spans="1:36" x14ac:dyDescent="0.25">
      <c r="A19" s="1" t="s">
        <v>78</v>
      </c>
      <c r="B19" s="24" t="s">
        <v>93</v>
      </c>
      <c r="C19" s="24" t="s">
        <v>62</v>
      </c>
      <c r="D19" s="23"/>
      <c r="E19" s="23"/>
      <c r="F19" s="23"/>
      <c r="G19" s="23"/>
      <c r="H19" s="56"/>
      <c r="I19" s="56"/>
      <c r="J19" s="61"/>
      <c r="K19" s="56"/>
      <c r="L19" s="56"/>
      <c r="M19" s="56"/>
      <c r="N19" s="56"/>
      <c r="O19" s="24" t="s">
        <v>93</v>
      </c>
      <c r="P19" s="24" t="s">
        <v>62</v>
      </c>
      <c r="Q19" s="23"/>
      <c r="R19" s="23"/>
      <c r="S19" s="23"/>
      <c r="T19" s="23"/>
      <c r="U19" s="56"/>
      <c r="V19" s="56"/>
      <c r="W19" s="61"/>
      <c r="X19" s="56"/>
      <c r="Y19" s="56"/>
      <c r="Z19" s="56"/>
      <c r="AA19" s="56"/>
      <c r="AB19" s="24" t="s">
        <v>93</v>
      </c>
      <c r="AC19" s="24" t="s">
        <v>62</v>
      </c>
      <c r="AD19" s="23"/>
      <c r="AE19" s="23"/>
      <c r="AF19" s="23"/>
      <c r="AG19" s="23"/>
      <c r="AH19" s="56"/>
      <c r="AI19" s="56"/>
      <c r="AJ19" s="61"/>
    </row>
    <row r="20" spans="1:36" x14ac:dyDescent="0.25">
      <c r="A20" t="str">
        <f>Mitarbeitermodelle!A102</f>
        <v>FAB Saisonkraft komplett</v>
      </c>
      <c r="B20" s="30">
        <v>2</v>
      </c>
      <c r="C20" s="26">
        <f>$B$20*Mitarbeitermodelle!B106</f>
        <v>160</v>
      </c>
      <c r="D20" s="26">
        <f>$B$20*Mitarbeitermodelle!C106</f>
        <v>224</v>
      </c>
      <c r="E20" s="26">
        <f>$B$20*Mitarbeitermodelle!D106</f>
        <v>224</v>
      </c>
      <c r="F20" s="26">
        <f>$B$20*Mitarbeitermodelle!E106</f>
        <v>224</v>
      </c>
      <c r="G20" s="26">
        <f>$B$20*Mitarbeitermodelle!F106</f>
        <v>128</v>
      </c>
      <c r="H20" s="57"/>
      <c r="I20" s="57"/>
      <c r="J20" s="62"/>
      <c r="K20" s="57"/>
      <c r="L20" s="57"/>
      <c r="M20" s="57"/>
      <c r="N20" s="57"/>
      <c r="O20" s="30">
        <f>B20</f>
        <v>2</v>
      </c>
      <c r="P20" s="26">
        <f>$O$20*Mitarbeitermodelle!B106</f>
        <v>160</v>
      </c>
      <c r="Q20" s="26">
        <f>$O$20*Mitarbeitermodelle!C106</f>
        <v>224</v>
      </c>
      <c r="R20" s="26">
        <f>$O$20*Mitarbeitermodelle!D106</f>
        <v>224</v>
      </c>
      <c r="S20" s="26">
        <f>$O$20*Mitarbeitermodelle!E106</f>
        <v>224</v>
      </c>
      <c r="T20" s="26">
        <f>$O$20*Mitarbeitermodelle!F106</f>
        <v>128</v>
      </c>
      <c r="U20" s="57"/>
      <c r="V20" s="57"/>
      <c r="W20" s="62"/>
      <c r="X20" s="57"/>
      <c r="Y20" s="57"/>
      <c r="Z20" s="57"/>
      <c r="AA20" s="57"/>
      <c r="AB20" s="30">
        <f>O20</f>
        <v>2</v>
      </c>
      <c r="AC20" s="26">
        <f>$AB$20*Mitarbeitermodelle!B106</f>
        <v>160</v>
      </c>
      <c r="AD20" s="26">
        <f>$AB$20*Mitarbeitermodelle!C106</f>
        <v>224</v>
      </c>
      <c r="AE20" s="26">
        <f>$AB$20*Mitarbeitermodelle!D106</f>
        <v>224</v>
      </c>
      <c r="AF20" s="26">
        <f>$AB$20*Mitarbeitermodelle!E106</f>
        <v>224</v>
      </c>
      <c r="AG20" s="26">
        <f>$AB$20*Mitarbeitermodelle!F106</f>
        <v>128</v>
      </c>
      <c r="AH20" s="57"/>
      <c r="AI20" s="57"/>
      <c r="AJ20" s="62"/>
    </row>
    <row r="21" spans="1:36" x14ac:dyDescent="0.25">
      <c r="A21" t="str">
        <f>Mitarbeitermodelle!A116</f>
        <v>FAB Vollzeit-Mitarbeiter</v>
      </c>
      <c r="B21" s="60">
        <v>0</v>
      </c>
      <c r="C21" s="58">
        <f>$B$21*Mitarbeitermodelle!$B$120</f>
        <v>0</v>
      </c>
      <c r="D21" s="58">
        <f>$B$21*Mitarbeitermodelle!$B$120</f>
        <v>0</v>
      </c>
      <c r="E21" s="58">
        <f>$B$21*Mitarbeitermodelle!$B$120</f>
        <v>0</v>
      </c>
      <c r="F21" s="58">
        <f>$B$21*Mitarbeitermodelle!$B$120</f>
        <v>0</v>
      </c>
      <c r="G21" s="58">
        <f>$B$21*Mitarbeitermodelle!$B$120</f>
        <v>0</v>
      </c>
      <c r="H21" s="58">
        <f>$B$21*Mitarbeitermodelle!$B$120</f>
        <v>0</v>
      </c>
      <c r="I21" s="58">
        <f>$B$21*Mitarbeitermodelle!$B$120</f>
        <v>0</v>
      </c>
      <c r="J21" s="63">
        <f>$B$21*Mitarbeitermodelle!$B$120</f>
        <v>0</v>
      </c>
      <c r="K21" s="58">
        <f>$B$21*Mitarbeitermodelle!$B$120</f>
        <v>0</v>
      </c>
      <c r="L21" s="58">
        <f>$B$21*Mitarbeitermodelle!$B$120</f>
        <v>0</v>
      </c>
      <c r="M21" s="58">
        <f>$B$21*Mitarbeitermodelle!$B$120</f>
        <v>0</v>
      </c>
      <c r="N21" s="58">
        <f>$B$21*Mitarbeitermodelle!$B$120</f>
        <v>0</v>
      </c>
      <c r="O21" s="60">
        <f>B21</f>
        <v>0</v>
      </c>
      <c r="P21" s="58">
        <f>$O$21*Mitarbeitermodelle!$B$120</f>
        <v>0</v>
      </c>
      <c r="Q21" s="58">
        <f>$O$21*Mitarbeitermodelle!$B$120</f>
        <v>0</v>
      </c>
      <c r="R21" s="58">
        <f>$O$21*Mitarbeitermodelle!$B$120</f>
        <v>0</v>
      </c>
      <c r="S21" s="58">
        <f>$O$21*Mitarbeitermodelle!$B$120</f>
        <v>0</v>
      </c>
      <c r="T21" s="58">
        <f>$O$21*Mitarbeitermodelle!$B$120</f>
        <v>0</v>
      </c>
      <c r="U21" s="58">
        <f>$O$21*Mitarbeitermodelle!$B$120</f>
        <v>0</v>
      </c>
      <c r="V21" s="58">
        <f>$O$21*Mitarbeitermodelle!$B$120</f>
        <v>0</v>
      </c>
      <c r="W21" s="63">
        <f>$O$21*Mitarbeitermodelle!$B$120</f>
        <v>0</v>
      </c>
      <c r="X21" s="58">
        <f>$O$21*Mitarbeitermodelle!$B$120</f>
        <v>0</v>
      </c>
      <c r="Y21" s="58">
        <f>$O$21*Mitarbeitermodelle!$B$120</f>
        <v>0</v>
      </c>
      <c r="Z21" s="58">
        <f>$O$21*Mitarbeitermodelle!$B$120</f>
        <v>0</v>
      </c>
      <c r="AA21" s="58">
        <f>$O$21*Mitarbeitermodelle!$B$120</f>
        <v>0</v>
      </c>
      <c r="AB21" s="60">
        <f>O21</f>
        <v>0</v>
      </c>
      <c r="AC21" s="58">
        <f>$AB$21*Mitarbeitermodelle!$B$120</f>
        <v>0</v>
      </c>
      <c r="AD21" s="58">
        <f>$AB$21*Mitarbeitermodelle!$B$120</f>
        <v>0</v>
      </c>
      <c r="AE21" s="58">
        <f>$AB$21*Mitarbeitermodelle!$B$120</f>
        <v>0</v>
      </c>
      <c r="AF21" s="58">
        <f>$AB$21*Mitarbeitermodelle!$B$120</f>
        <v>0</v>
      </c>
      <c r="AG21" s="58">
        <f>$AB$21*Mitarbeitermodelle!$B$120</f>
        <v>0</v>
      </c>
      <c r="AH21" s="58">
        <f>$AB$21*Mitarbeitermodelle!$B$120</f>
        <v>0</v>
      </c>
      <c r="AI21" s="58">
        <f>$AB$21*Mitarbeitermodelle!$B$120</f>
        <v>0</v>
      </c>
      <c r="AJ21" s="63">
        <f>$AB$21*Mitarbeitermodelle!$B$120</f>
        <v>0</v>
      </c>
    </row>
    <row r="22" spans="1:36" x14ac:dyDescent="0.25">
      <c r="A22" t="s">
        <v>56</v>
      </c>
      <c r="B22" s="24">
        <f>SUM(B20:B21)</f>
        <v>2</v>
      </c>
      <c r="C22" s="26"/>
      <c r="D22" s="24"/>
      <c r="E22" s="24"/>
      <c r="F22" s="24"/>
      <c r="G22" s="24"/>
      <c r="H22" s="57"/>
      <c r="I22" s="57"/>
      <c r="J22" s="62"/>
      <c r="K22" s="57"/>
      <c r="L22" s="57"/>
      <c r="M22" s="57"/>
      <c r="N22" s="57"/>
      <c r="O22" s="24">
        <f>SUM(O20:O21)</f>
        <v>2</v>
      </c>
      <c r="P22" s="26"/>
      <c r="Q22" s="24"/>
      <c r="R22" s="24"/>
      <c r="S22" s="24"/>
      <c r="T22" s="24"/>
      <c r="U22" s="57"/>
      <c r="V22" s="57"/>
      <c r="W22" s="62"/>
      <c r="X22" s="57"/>
      <c r="Y22" s="57"/>
      <c r="Z22" s="57"/>
      <c r="AA22" s="57"/>
      <c r="AB22" s="24">
        <f>SUM(AB20:AB21)</f>
        <v>2</v>
      </c>
      <c r="AC22" s="26"/>
      <c r="AD22" s="24"/>
      <c r="AE22" s="24"/>
      <c r="AF22" s="24"/>
      <c r="AG22" s="24"/>
      <c r="AH22" s="57"/>
      <c r="AI22" s="57"/>
      <c r="AJ22" s="62"/>
    </row>
    <row r="23" spans="1:36" x14ac:dyDescent="0.25">
      <c r="A23" t="s">
        <v>55</v>
      </c>
      <c r="B23" s="31">
        <v>58</v>
      </c>
      <c r="C23" s="26"/>
      <c r="D23" s="23"/>
      <c r="E23" s="23"/>
      <c r="F23" s="23"/>
      <c r="G23" s="23"/>
      <c r="H23" s="56"/>
      <c r="I23" s="56"/>
      <c r="J23" s="61"/>
      <c r="K23" s="56"/>
      <c r="L23" s="56"/>
      <c r="M23" s="56"/>
      <c r="N23" s="56"/>
      <c r="O23" s="31">
        <v>58</v>
      </c>
      <c r="P23" s="26"/>
      <c r="Q23" s="23"/>
      <c r="R23" s="23"/>
      <c r="S23" s="23"/>
      <c r="T23" s="23"/>
      <c r="U23" s="56"/>
      <c r="V23" s="56"/>
      <c r="W23" s="61"/>
      <c r="X23" s="56"/>
      <c r="Y23" s="56"/>
      <c r="Z23" s="56"/>
      <c r="AA23" s="56"/>
      <c r="AB23" s="31">
        <v>58</v>
      </c>
      <c r="AC23" s="26"/>
      <c r="AD23" s="23"/>
      <c r="AE23" s="23"/>
      <c r="AF23" s="23"/>
      <c r="AG23" s="23"/>
      <c r="AH23" s="56"/>
      <c r="AI23" s="56"/>
      <c r="AJ23" s="61"/>
    </row>
    <row r="24" spans="1:36" x14ac:dyDescent="0.25">
      <c r="A24" t="s">
        <v>63</v>
      </c>
      <c r="B24" s="25"/>
      <c r="C24" s="32">
        <v>0.8</v>
      </c>
      <c r="D24" s="32">
        <v>0.8</v>
      </c>
      <c r="E24" s="32">
        <v>0.8</v>
      </c>
      <c r="F24" s="32">
        <v>0.8</v>
      </c>
      <c r="G24" s="32">
        <v>0.8</v>
      </c>
      <c r="H24" s="59">
        <v>0</v>
      </c>
      <c r="I24" s="59">
        <v>0</v>
      </c>
      <c r="J24" s="64">
        <v>0</v>
      </c>
      <c r="K24" s="59">
        <v>0</v>
      </c>
      <c r="L24" s="59">
        <v>0</v>
      </c>
      <c r="M24" s="59">
        <v>0</v>
      </c>
      <c r="N24" s="59">
        <v>0</v>
      </c>
      <c r="O24" s="25"/>
      <c r="P24" s="32">
        <v>0.8</v>
      </c>
      <c r="Q24" s="32">
        <v>0.8</v>
      </c>
      <c r="R24" s="32">
        <v>0.8</v>
      </c>
      <c r="S24" s="32">
        <v>0.8</v>
      </c>
      <c r="T24" s="32">
        <v>0.8</v>
      </c>
      <c r="U24" s="59">
        <v>0.8</v>
      </c>
      <c r="V24" s="59">
        <v>0.8</v>
      </c>
      <c r="W24" s="64">
        <v>0.8</v>
      </c>
      <c r="X24" s="59">
        <v>0.8</v>
      </c>
      <c r="Y24" s="59">
        <v>0.8</v>
      </c>
      <c r="Z24" s="59">
        <v>0.8</v>
      </c>
      <c r="AA24" s="59">
        <v>0.8</v>
      </c>
      <c r="AB24" s="25"/>
      <c r="AC24" s="32">
        <v>0.8</v>
      </c>
      <c r="AD24" s="32">
        <v>0.8</v>
      </c>
      <c r="AE24" s="32">
        <v>0.8</v>
      </c>
      <c r="AF24" s="32">
        <v>0.8</v>
      </c>
      <c r="AG24" s="32">
        <v>0.8</v>
      </c>
      <c r="AH24" s="59">
        <v>0.8</v>
      </c>
      <c r="AI24" s="59">
        <v>0.8</v>
      </c>
      <c r="AJ24" s="64">
        <v>0.8</v>
      </c>
    </row>
    <row r="25" spans="1:36" x14ac:dyDescent="0.25">
      <c r="A25" t="s">
        <v>91</v>
      </c>
      <c r="B25" s="23"/>
      <c r="C25" s="24">
        <f>FLOOR(SUM(C20:C21)*C24,1)</f>
        <v>128</v>
      </c>
      <c r="D25" s="24">
        <f>FLOOR(SUM(D20:D21)*D24,1)</f>
        <v>179</v>
      </c>
      <c r="E25" s="24">
        <f>FLOOR(SUM(E20:E21)*E24,1)</f>
        <v>179</v>
      </c>
      <c r="F25" s="24">
        <f>FLOOR(SUM(F20:F21)*F24,1)</f>
        <v>179</v>
      </c>
      <c r="G25" s="24">
        <f>FLOOR(SUM(G20:G21)*G24,1)</f>
        <v>102</v>
      </c>
      <c r="H25" s="57">
        <f t="shared" ref="H25:N25" si="7">FLOOR(SUM(H20:H21)*H24,1)</f>
        <v>0</v>
      </c>
      <c r="I25" s="57">
        <f t="shared" si="7"/>
        <v>0</v>
      </c>
      <c r="J25" s="62">
        <f t="shared" si="7"/>
        <v>0</v>
      </c>
      <c r="K25" s="57">
        <f t="shared" si="7"/>
        <v>0</v>
      </c>
      <c r="L25" s="57">
        <f t="shared" si="7"/>
        <v>0</v>
      </c>
      <c r="M25" s="57">
        <f t="shared" si="7"/>
        <v>0</v>
      </c>
      <c r="N25" s="57">
        <f t="shared" si="7"/>
        <v>0</v>
      </c>
      <c r="O25" s="23"/>
      <c r="P25" s="24">
        <f>FLOOR(SUM(P20:P21)*P24,1)</f>
        <v>128</v>
      </c>
      <c r="Q25" s="24">
        <f>FLOOR(SUM(Q20:Q21)*Q24,1)</f>
        <v>179</v>
      </c>
      <c r="R25" s="24">
        <f>FLOOR(SUM(R20:R21)*R24,1)</f>
        <v>179</v>
      </c>
      <c r="S25" s="24">
        <f>FLOOR(SUM(S20:S21)*S24,1)</f>
        <v>179</v>
      </c>
      <c r="T25" s="24">
        <f>FLOOR(SUM(T20:T21)*T24,1)</f>
        <v>102</v>
      </c>
      <c r="U25" s="57">
        <f t="shared" ref="U25:AA25" si="8">FLOOR(SUM(U20:U21)*U24,1)</f>
        <v>0</v>
      </c>
      <c r="V25" s="57">
        <f t="shared" si="8"/>
        <v>0</v>
      </c>
      <c r="W25" s="62">
        <f t="shared" si="8"/>
        <v>0</v>
      </c>
      <c r="X25" s="57">
        <f t="shared" si="8"/>
        <v>0</v>
      </c>
      <c r="Y25" s="57">
        <f t="shared" si="8"/>
        <v>0</v>
      </c>
      <c r="Z25" s="57">
        <f t="shared" si="8"/>
        <v>0</v>
      </c>
      <c r="AA25" s="57">
        <f t="shared" si="8"/>
        <v>0</v>
      </c>
      <c r="AB25" s="23"/>
      <c r="AC25" s="24">
        <f>FLOOR(SUM(AC20:AC21)*AC24,1)</f>
        <v>128</v>
      </c>
      <c r="AD25" s="24">
        <f>FLOOR(SUM(AD20:AD21)*AD24,1)</f>
        <v>179</v>
      </c>
      <c r="AE25" s="24">
        <f>FLOOR(SUM(AE20:AE21)*AE24,1)</f>
        <v>179</v>
      </c>
      <c r="AF25" s="24">
        <f>FLOOR(SUM(AF20:AF21)*AF24,1)</f>
        <v>179</v>
      </c>
      <c r="AG25" s="24">
        <f>FLOOR(SUM(AG20:AG21)*AG24,1)</f>
        <v>102</v>
      </c>
      <c r="AH25" s="57">
        <f t="shared" ref="AH25:AJ25" si="9">FLOOR(SUM(AH20:AH21)*AH24,1)</f>
        <v>0</v>
      </c>
      <c r="AI25" s="57">
        <f t="shared" si="9"/>
        <v>0</v>
      </c>
      <c r="AJ25" s="62">
        <f t="shared" si="9"/>
        <v>0</v>
      </c>
    </row>
    <row r="26" spans="1:36" x14ac:dyDescent="0.25">
      <c r="A26" t="s">
        <v>92</v>
      </c>
      <c r="B26" s="23"/>
      <c r="C26" s="24">
        <f>SUM(C20:C21)-C25</f>
        <v>32</v>
      </c>
      <c r="D26" s="24">
        <f>SUM(D20:D21)-D25</f>
        <v>45</v>
      </c>
      <c r="E26" s="24">
        <f>SUM(E20:E21)-E25</f>
        <v>45</v>
      </c>
      <c r="F26" s="24">
        <f>SUM(F20:F21)-F25</f>
        <v>45</v>
      </c>
      <c r="G26" s="24">
        <f>SUM(G20:G21)-G25</f>
        <v>26</v>
      </c>
      <c r="H26" s="57">
        <f t="shared" ref="H26:N26" si="10">SUM(H20:H21)-H25</f>
        <v>0</v>
      </c>
      <c r="I26" s="57">
        <f t="shared" si="10"/>
        <v>0</v>
      </c>
      <c r="J26" s="62">
        <f t="shared" si="10"/>
        <v>0</v>
      </c>
      <c r="K26" s="57">
        <f t="shared" si="10"/>
        <v>0</v>
      </c>
      <c r="L26" s="57">
        <f t="shared" si="10"/>
        <v>0</v>
      </c>
      <c r="M26" s="57">
        <f t="shared" si="10"/>
        <v>0</v>
      </c>
      <c r="N26" s="57">
        <f t="shared" si="10"/>
        <v>0</v>
      </c>
      <c r="O26" s="23"/>
      <c r="P26" s="24">
        <f>SUM(P20:P21)-P25</f>
        <v>32</v>
      </c>
      <c r="Q26" s="24">
        <f>SUM(Q20:Q21)-Q25</f>
        <v>45</v>
      </c>
      <c r="R26" s="24">
        <f>SUM(R20:R21)-R25</f>
        <v>45</v>
      </c>
      <c r="S26" s="24">
        <f>SUM(S20:S21)-S25</f>
        <v>45</v>
      </c>
      <c r="T26" s="24">
        <f>SUM(T20:T21)-T25</f>
        <v>26</v>
      </c>
      <c r="U26" s="57">
        <f t="shared" ref="U26:AA26" si="11">SUM(U20:U21)-U25</f>
        <v>0</v>
      </c>
      <c r="V26" s="57">
        <f t="shared" si="11"/>
        <v>0</v>
      </c>
      <c r="W26" s="62">
        <f t="shared" si="11"/>
        <v>0</v>
      </c>
      <c r="X26" s="57">
        <f t="shared" si="11"/>
        <v>0</v>
      </c>
      <c r="Y26" s="57">
        <f t="shared" si="11"/>
        <v>0</v>
      </c>
      <c r="Z26" s="57">
        <f t="shared" si="11"/>
        <v>0</v>
      </c>
      <c r="AA26" s="57">
        <f t="shared" si="11"/>
        <v>0</v>
      </c>
      <c r="AB26" s="23"/>
      <c r="AC26" s="24">
        <f>SUM(AC20:AC21)-AC25</f>
        <v>32</v>
      </c>
      <c r="AD26" s="24">
        <f>SUM(AD20:AD21)-AD25</f>
        <v>45</v>
      </c>
      <c r="AE26" s="24">
        <f>SUM(AE20:AE21)-AE25</f>
        <v>45</v>
      </c>
      <c r="AF26" s="24">
        <f>SUM(AF20:AF21)-AF25</f>
        <v>45</v>
      </c>
      <c r="AG26" s="24">
        <f>SUM(AG20:AG21)-AG25</f>
        <v>26</v>
      </c>
      <c r="AH26" s="57">
        <f t="shared" ref="AH26:AJ26" si="12">SUM(AH20:AH21)-AH25</f>
        <v>0</v>
      </c>
      <c r="AI26" s="57">
        <f t="shared" si="12"/>
        <v>0</v>
      </c>
      <c r="AJ26" s="62">
        <f t="shared" si="12"/>
        <v>0</v>
      </c>
    </row>
    <row r="27" spans="1:36" x14ac:dyDescent="0.25">
      <c r="B27" s="21"/>
      <c r="C27" s="21"/>
      <c r="D27" s="21"/>
      <c r="E27" s="21"/>
      <c r="F27" s="21"/>
      <c r="G27" s="21"/>
      <c r="H27" s="21"/>
      <c r="I27" s="21"/>
      <c r="J27" s="65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65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65"/>
    </row>
    <row r="28" spans="1:36" x14ac:dyDescent="0.25">
      <c r="B28" s="21"/>
      <c r="C28" s="21"/>
      <c r="D28" s="21"/>
      <c r="E28" s="21"/>
      <c r="F28" s="21"/>
      <c r="G28" s="21"/>
      <c r="H28" s="21"/>
      <c r="I28" s="21"/>
      <c r="J28" s="65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65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65"/>
    </row>
    <row r="29" spans="1:36" x14ac:dyDescent="0.25">
      <c r="B29" s="21">
        <v>45748</v>
      </c>
      <c r="C29" s="21">
        <v>45778</v>
      </c>
      <c r="D29" s="21">
        <v>45809</v>
      </c>
      <c r="E29" s="21">
        <v>45839</v>
      </c>
      <c r="F29" s="21">
        <v>45870</v>
      </c>
      <c r="G29" s="21">
        <v>45901</v>
      </c>
      <c r="H29" s="21">
        <v>45931</v>
      </c>
      <c r="I29" s="21">
        <v>45962</v>
      </c>
      <c r="J29" s="65">
        <v>45992</v>
      </c>
      <c r="K29" s="21">
        <v>46023</v>
      </c>
      <c r="L29" s="21">
        <v>46054</v>
      </c>
      <c r="M29" s="21">
        <v>46082</v>
      </c>
      <c r="N29" s="21">
        <v>46113</v>
      </c>
      <c r="O29" s="21"/>
      <c r="P29" s="21">
        <v>46143</v>
      </c>
      <c r="Q29" s="21">
        <v>46174</v>
      </c>
      <c r="R29" s="21">
        <v>46204</v>
      </c>
      <c r="S29" s="21">
        <v>46235</v>
      </c>
      <c r="T29" s="21">
        <v>46266</v>
      </c>
      <c r="U29" s="21">
        <v>46296</v>
      </c>
      <c r="V29" s="21">
        <v>46327</v>
      </c>
      <c r="W29" s="65">
        <v>46357</v>
      </c>
      <c r="X29" s="21">
        <v>46388</v>
      </c>
      <c r="Y29" s="21">
        <v>46419</v>
      </c>
      <c r="Z29" s="21">
        <v>46447</v>
      </c>
      <c r="AA29" s="21">
        <v>46478</v>
      </c>
      <c r="AB29" s="21"/>
      <c r="AC29" s="21">
        <v>46508</v>
      </c>
      <c r="AD29" s="21">
        <v>46539</v>
      </c>
      <c r="AE29" s="21">
        <v>46569</v>
      </c>
      <c r="AF29" s="21">
        <v>46600</v>
      </c>
      <c r="AG29" s="21">
        <v>46631</v>
      </c>
      <c r="AH29" s="21">
        <v>46661</v>
      </c>
      <c r="AI29" s="21">
        <v>46692</v>
      </c>
      <c r="AJ29" s="65">
        <v>46722</v>
      </c>
    </row>
    <row r="30" spans="1:36" x14ac:dyDescent="0.25">
      <c r="A30" s="1" t="s">
        <v>68</v>
      </c>
      <c r="B30" s="4"/>
      <c r="C30" s="4"/>
      <c r="D30" s="4"/>
      <c r="E30" s="4"/>
      <c r="F30" s="4"/>
      <c r="G30" s="4"/>
      <c r="H30" s="4"/>
      <c r="I30" s="4"/>
      <c r="J30" s="6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66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66"/>
    </row>
    <row r="31" spans="1:36" x14ac:dyDescent="0.25">
      <c r="A31" t="str">
        <f t="shared" ref="A31:A37" si="13">A6</f>
        <v>RS Aushilfe fix</v>
      </c>
      <c r="B31" s="4"/>
      <c r="C31" s="4">
        <f>-$B$6*Mitarbeitermodelle!B14</f>
        <v>0</v>
      </c>
      <c r="D31" s="4">
        <f>-$B$6*Mitarbeitermodelle!C14</f>
        <v>0</v>
      </c>
      <c r="E31" s="4">
        <f>-$B$6*Mitarbeitermodelle!D14</f>
        <v>0</v>
      </c>
      <c r="F31" s="4">
        <f>-$B$6*Mitarbeitermodelle!E14</f>
        <v>0</v>
      </c>
      <c r="G31" s="4">
        <f>-$B$6*Mitarbeitermodelle!F14</f>
        <v>0</v>
      </c>
      <c r="H31" s="4">
        <f>-$B$6*Mitarbeitermodelle!G14</f>
        <v>0</v>
      </c>
      <c r="I31" s="4"/>
      <c r="J31" s="66"/>
      <c r="K31" s="4"/>
      <c r="L31" s="4"/>
      <c r="M31" s="4"/>
      <c r="N31" s="4"/>
      <c r="O31" s="4"/>
      <c r="P31" s="4">
        <f>-$O$6*Mitarbeitermodelle!B14</f>
        <v>0</v>
      </c>
      <c r="Q31" s="4">
        <f>-$O$6*Mitarbeitermodelle!C14</f>
        <v>0</v>
      </c>
      <c r="R31" s="4">
        <f>-$O$6*Mitarbeitermodelle!D14</f>
        <v>0</v>
      </c>
      <c r="S31" s="4">
        <f>-$O$6*Mitarbeitermodelle!E14</f>
        <v>0</v>
      </c>
      <c r="T31" s="4">
        <f>-$O$6*Mitarbeitermodelle!F14</f>
        <v>0</v>
      </c>
      <c r="U31" s="4">
        <f>-$O$6*Mitarbeitermodelle!G14</f>
        <v>0</v>
      </c>
      <c r="V31" s="4"/>
      <c r="W31" s="66"/>
      <c r="X31" s="4"/>
      <c r="Y31" s="4"/>
      <c r="Z31" s="4"/>
      <c r="AA31" s="4"/>
      <c r="AB31" s="4"/>
      <c r="AC31" s="4">
        <f>-$AB$6*Mitarbeitermodelle!B14</f>
        <v>0</v>
      </c>
      <c r="AD31" s="4">
        <f>-$AB$6*Mitarbeitermodelle!C14</f>
        <v>0</v>
      </c>
      <c r="AE31" s="4">
        <f>-$AB$6*Mitarbeitermodelle!D14</f>
        <v>0</v>
      </c>
      <c r="AF31" s="4">
        <f>-$AB$6*Mitarbeitermodelle!E14</f>
        <v>0</v>
      </c>
      <c r="AG31" s="4">
        <f>-$AB$6*Mitarbeitermodelle!F14</f>
        <v>0</v>
      </c>
      <c r="AH31" s="4">
        <f>-$AB$6*Mitarbeitermodelle!G14</f>
        <v>0</v>
      </c>
      <c r="AI31" s="4"/>
      <c r="AJ31" s="66"/>
    </row>
    <row r="32" spans="1:36" x14ac:dyDescent="0.25">
      <c r="A32" t="str">
        <f t="shared" si="13"/>
        <v>RS Aushilfe flex 1</v>
      </c>
      <c r="B32" s="4"/>
      <c r="C32" s="4">
        <f>-$B$7*Mitarbeitermodelle!B28</f>
        <v>-2202.7560000000003</v>
      </c>
      <c r="D32" s="4">
        <f>-$B$7*Mitarbeitermodelle!C28</f>
        <v>-1482.7560000000001</v>
      </c>
      <c r="E32" s="4">
        <f>-$B$7*Mitarbeitermodelle!D28</f>
        <v>-1482.7560000000001</v>
      </c>
      <c r="F32" s="4">
        <f>-$B$7*Mitarbeitermodelle!E28</f>
        <v>-1482.7560000000001</v>
      </c>
      <c r="G32" s="4">
        <f>-$B$7*Mitarbeitermodelle!F28</f>
        <v>-1482.7560000000001</v>
      </c>
      <c r="H32" s="4">
        <f>-$B$7*Mitarbeitermodelle!G28</f>
        <v>-1482.7560000000001</v>
      </c>
      <c r="I32" s="4"/>
      <c r="J32" s="66"/>
      <c r="K32" s="4"/>
      <c r="L32" s="4"/>
      <c r="M32" s="4"/>
      <c r="N32" s="4"/>
      <c r="O32" s="4"/>
      <c r="P32" s="4">
        <f>-$O$7*Mitarbeitermodelle!B28</f>
        <v>-4405.5120000000006</v>
      </c>
      <c r="Q32" s="4">
        <f>-$O$7*Mitarbeitermodelle!C28</f>
        <v>-2965.5120000000002</v>
      </c>
      <c r="R32" s="4">
        <f>-$O$7*Mitarbeitermodelle!D28</f>
        <v>-2965.5120000000002</v>
      </c>
      <c r="S32" s="4">
        <f>-$O$7*Mitarbeitermodelle!E28</f>
        <v>-2965.5120000000002</v>
      </c>
      <c r="T32" s="4">
        <f>-$O$7*Mitarbeitermodelle!F28</f>
        <v>-2965.5120000000002</v>
      </c>
      <c r="U32" s="4">
        <f>-$O$7*Mitarbeitermodelle!G28</f>
        <v>-2965.5120000000002</v>
      </c>
      <c r="V32" s="4"/>
      <c r="W32" s="66"/>
      <c r="X32" s="4"/>
      <c r="Y32" s="4"/>
      <c r="Z32" s="4"/>
      <c r="AA32" s="4"/>
      <c r="AB32" s="4"/>
      <c r="AC32" s="4">
        <f>-$AB$7*Mitarbeitermodelle!B28</f>
        <v>-6608.2680000000009</v>
      </c>
      <c r="AD32" s="4">
        <f>-$AB$7*Mitarbeitermodelle!C28</f>
        <v>-4448.268</v>
      </c>
      <c r="AE32" s="4">
        <f>-$AB$7*Mitarbeitermodelle!D28</f>
        <v>-4448.268</v>
      </c>
      <c r="AF32" s="4">
        <f>-$AB$7*Mitarbeitermodelle!E28</f>
        <v>-4448.268</v>
      </c>
      <c r="AG32" s="4">
        <f>-$AB$7*Mitarbeitermodelle!F28</f>
        <v>-4448.268</v>
      </c>
      <c r="AH32" s="4">
        <f>-$AB$7*Mitarbeitermodelle!G28</f>
        <v>-4448.268</v>
      </c>
      <c r="AI32" s="4"/>
      <c r="AJ32" s="66"/>
    </row>
    <row r="33" spans="1:36" x14ac:dyDescent="0.25">
      <c r="A33" t="str">
        <f t="shared" si="13"/>
        <v>RS Aushilfe flex 2</v>
      </c>
      <c r="B33" s="4"/>
      <c r="C33" s="4">
        <f>-$B$8*Mitarbeitermodelle!B42</f>
        <v>0</v>
      </c>
      <c r="D33" s="4">
        <f>-$B$8*Mitarbeitermodelle!C42</f>
        <v>-4405.5120000000006</v>
      </c>
      <c r="E33" s="4">
        <f>-$B$8*Mitarbeitermodelle!D42</f>
        <v>-2965.5120000000002</v>
      </c>
      <c r="F33" s="4">
        <f>-$B$8*Mitarbeitermodelle!E42</f>
        <v>-2965.5120000000002</v>
      </c>
      <c r="G33" s="4">
        <f>-$B$8*Mitarbeitermodelle!F42</f>
        <v>-2965.5120000000002</v>
      </c>
      <c r="H33" s="4">
        <f>-$B$8*Mitarbeitermodelle!G42</f>
        <v>-2965.5120000000002</v>
      </c>
      <c r="I33" s="4"/>
      <c r="J33" s="66"/>
      <c r="K33" s="4"/>
      <c r="L33" s="4"/>
      <c r="M33" s="4"/>
      <c r="N33" s="4"/>
      <c r="O33" s="4"/>
      <c r="P33" s="4">
        <f>-$O$8*Mitarbeitermodelle!B42</f>
        <v>0</v>
      </c>
      <c r="Q33" s="4">
        <f>-$O$8*Mitarbeitermodelle!C42</f>
        <v>-6608.2680000000009</v>
      </c>
      <c r="R33" s="4">
        <f>-$O$8*Mitarbeitermodelle!D42</f>
        <v>-4448.268</v>
      </c>
      <c r="S33" s="4">
        <f>-$O$8*Mitarbeitermodelle!E42</f>
        <v>-4448.268</v>
      </c>
      <c r="T33" s="4">
        <f>-$O$8*Mitarbeitermodelle!F42</f>
        <v>-4448.268</v>
      </c>
      <c r="U33" s="4">
        <f>-$O$8*Mitarbeitermodelle!G42</f>
        <v>-4448.268</v>
      </c>
      <c r="V33" s="4"/>
      <c r="W33" s="66"/>
      <c r="X33" s="4"/>
      <c r="Y33" s="4"/>
      <c r="Z33" s="4"/>
      <c r="AA33" s="4"/>
      <c r="AB33" s="4"/>
      <c r="AC33" s="4">
        <f>-$AB$8*Mitarbeitermodelle!B42</f>
        <v>0</v>
      </c>
      <c r="AD33" s="4">
        <f>-$AB$8*Mitarbeitermodelle!C42</f>
        <v>-13216.536000000002</v>
      </c>
      <c r="AE33" s="4">
        <f>-$AB$8*Mitarbeitermodelle!D42</f>
        <v>-8896.5360000000001</v>
      </c>
      <c r="AF33" s="4">
        <f>-$AB$8*Mitarbeitermodelle!E42</f>
        <v>-8896.5360000000001</v>
      </c>
      <c r="AG33" s="4">
        <f>-$AB$8*Mitarbeitermodelle!F42</f>
        <v>-8896.5360000000001</v>
      </c>
      <c r="AH33" s="4">
        <f>-$AB$8*Mitarbeitermodelle!G42</f>
        <v>-8896.5360000000001</v>
      </c>
      <c r="AI33" s="4"/>
      <c r="AJ33" s="66"/>
    </row>
    <row r="34" spans="1:36" x14ac:dyDescent="0.25">
      <c r="A34" t="str">
        <f t="shared" si="13"/>
        <v>RS Saisonkraft erste Hälfte</v>
      </c>
      <c r="B34" s="4"/>
      <c r="C34" s="4">
        <f>-$B$9*Mitarbeitermodelle!B56</f>
        <v>-9485.6063999999988</v>
      </c>
      <c r="D34" s="4">
        <f>-$B$9*Mitarbeitermodelle!C56</f>
        <v>-8765.6063999999988</v>
      </c>
      <c r="E34" s="4">
        <f>-$B$9*Mitarbeitermodelle!D56</f>
        <v>-8037.1391999999996</v>
      </c>
      <c r="F34" s="4">
        <f>-$B$9*Mitarbeitermodelle!E56</f>
        <v>0</v>
      </c>
      <c r="G34" s="4">
        <f>-$B$9*Mitarbeitermodelle!F56</f>
        <v>0</v>
      </c>
      <c r="H34" s="4">
        <f>-$B$9*Mitarbeitermodelle!G56</f>
        <v>0</v>
      </c>
      <c r="I34" s="4"/>
      <c r="J34" s="66"/>
      <c r="K34" s="4"/>
      <c r="L34" s="4"/>
      <c r="M34" s="4"/>
      <c r="N34" s="4"/>
      <c r="O34" s="4"/>
      <c r="P34" s="4">
        <f>-$O$9*Mitarbeitermodelle!B56</f>
        <v>-9485.6063999999988</v>
      </c>
      <c r="Q34" s="4">
        <f>-$O$9*Mitarbeitermodelle!C56</f>
        <v>-8765.6063999999988</v>
      </c>
      <c r="R34" s="4">
        <f>-$O$9*Mitarbeitermodelle!D56</f>
        <v>-8037.1391999999996</v>
      </c>
      <c r="S34" s="4">
        <f>-$O$9*Mitarbeitermodelle!E56</f>
        <v>0</v>
      </c>
      <c r="T34" s="4">
        <f>-$O$9*Mitarbeitermodelle!F56</f>
        <v>0</v>
      </c>
      <c r="U34" s="4">
        <f>-$O$9*Mitarbeitermodelle!G56</f>
        <v>0</v>
      </c>
      <c r="V34" s="4"/>
      <c r="W34" s="66"/>
      <c r="X34" s="4"/>
      <c r="Y34" s="4"/>
      <c r="Z34" s="4"/>
      <c r="AA34" s="4"/>
      <c r="AB34" s="4"/>
      <c r="AC34" s="4">
        <f>-$AB$9*Mitarbeitermodelle!B56</f>
        <v>-9485.6063999999988</v>
      </c>
      <c r="AD34" s="4">
        <f>-$AB$9*Mitarbeitermodelle!C56</f>
        <v>-8765.6063999999988</v>
      </c>
      <c r="AE34" s="4">
        <f>-$AB$9*Mitarbeitermodelle!D56</f>
        <v>-8037.1391999999996</v>
      </c>
      <c r="AF34" s="4">
        <f>-$AB$9*Mitarbeitermodelle!E56</f>
        <v>0</v>
      </c>
      <c r="AG34" s="4">
        <f>-$AB$9*Mitarbeitermodelle!F56</f>
        <v>0</v>
      </c>
      <c r="AH34" s="4">
        <f>-$AB$9*Mitarbeitermodelle!G56</f>
        <v>0</v>
      </c>
      <c r="AI34" s="4"/>
      <c r="AJ34" s="66"/>
    </row>
    <row r="35" spans="1:36" x14ac:dyDescent="0.25">
      <c r="A35" t="str">
        <f t="shared" si="13"/>
        <v>RS Saisonkraft zweite Hälfte</v>
      </c>
      <c r="B35" s="4"/>
      <c r="C35" s="4">
        <f>-$B$10*Mitarbeitermodelle!B70</f>
        <v>0</v>
      </c>
      <c r="D35" s="4">
        <f>-$B$10*Mitarbeitermodelle!C70</f>
        <v>0</v>
      </c>
      <c r="E35" s="4">
        <f>-$B$10*Mitarbeitermodelle!D70</f>
        <v>-14228.409599999999</v>
      </c>
      <c r="F35" s="4">
        <f>-$B$10*Mitarbeitermodelle!E70</f>
        <v>-13148.409599999999</v>
      </c>
      <c r="G35" s="4">
        <f>-$B$10*Mitarbeitermodelle!F70</f>
        <v>-6592.2047999999995</v>
      </c>
      <c r="H35" s="4">
        <f>-$B$10*Mitarbeitermodelle!G70</f>
        <v>0</v>
      </c>
      <c r="I35" s="4"/>
      <c r="J35" s="66"/>
      <c r="K35" s="4"/>
      <c r="L35" s="4"/>
      <c r="M35" s="4"/>
      <c r="N35" s="4"/>
      <c r="O35" s="4"/>
      <c r="P35" s="4">
        <f>-$O$10*Mitarbeitermodelle!B70</f>
        <v>0</v>
      </c>
      <c r="Q35" s="4">
        <f>-$O$10*Mitarbeitermodelle!C70</f>
        <v>0</v>
      </c>
      <c r="R35" s="4">
        <f>-$O$10*Mitarbeitermodelle!D70</f>
        <v>-14228.409599999999</v>
      </c>
      <c r="S35" s="4">
        <f>-$O$10*Mitarbeitermodelle!E70</f>
        <v>-13148.409599999999</v>
      </c>
      <c r="T35" s="4">
        <f>-$O$10*Mitarbeitermodelle!F70</f>
        <v>-6592.2047999999995</v>
      </c>
      <c r="U35" s="4">
        <f>-$O$10*Mitarbeitermodelle!G70</f>
        <v>0</v>
      </c>
      <c r="V35" s="4"/>
      <c r="W35" s="66"/>
      <c r="X35" s="4"/>
      <c r="Y35" s="4"/>
      <c r="Z35" s="4"/>
      <c r="AA35" s="4"/>
      <c r="AB35" s="4"/>
      <c r="AC35" s="4">
        <f>-$AB$10*Mitarbeitermodelle!B70</f>
        <v>0</v>
      </c>
      <c r="AD35" s="4">
        <f>-$AB$10*Mitarbeitermodelle!C70</f>
        <v>0</v>
      </c>
      <c r="AE35" s="4">
        <f>-$AB$10*Mitarbeitermodelle!D70</f>
        <v>-18971.212799999998</v>
      </c>
      <c r="AF35" s="4">
        <f>-$AB$10*Mitarbeitermodelle!E70</f>
        <v>-17531.212799999998</v>
      </c>
      <c r="AG35" s="4">
        <f>-$AB$10*Mitarbeitermodelle!F70</f>
        <v>-8789.6063999999988</v>
      </c>
      <c r="AH35" s="4">
        <f>-$AB$10*Mitarbeitermodelle!G70</f>
        <v>0</v>
      </c>
      <c r="AI35" s="4"/>
      <c r="AJ35" s="66"/>
    </row>
    <row r="36" spans="1:36" x14ac:dyDescent="0.25">
      <c r="A36" t="str">
        <f t="shared" si="13"/>
        <v>RS Saisonkraft komplett</v>
      </c>
      <c r="B36" s="4"/>
      <c r="C36" s="4">
        <f>-$B$11*Mitarbeitermodelle!B84</f>
        <v>-7672.2047999999995</v>
      </c>
      <c r="D36" s="4">
        <f>-$B$11*Mitarbeitermodelle!C84</f>
        <v>-8777.6063999999988</v>
      </c>
      <c r="E36" s="4">
        <f>-$B$11*Mitarbeitermodelle!D84</f>
        <v>-8777.6063999999988</v>
      </c>
      <c r="F36" s="4">
        <f>-$B$11*Mitarbeitermodelle!E84</f>
        <v>-8777.6063999999988</v>
      </c>
      <c r="G36" s="4">
        <f>-$B$11*Mitarbeitermodelle!F84</f>
        <v>-5499.5039999999999</v>
      </c>
      <c r="H36" s="4">
        <f>-$B$11*Mitarbeitermodelle!G84</f>
        <v>0</v>
      </c>
      <c r="I36" s="4"/>
      <c r="J36" s="66"/>
      <c r="K36" s="4"/>
      <c r="L36" s="4"/>
      <c r="M36" s="4"/>
      <c r="N36" s="4"/>
      <c r="O36" s="4"/>
      <c r="P36" s="4">
        <f>-$O$11*Mitarbeitermodelle!B84</f>
        <v>-7672.2047999999995</v>
      </c>
      <c r="Q36" s="4">
        <f>-$O$11*Mitarbeitermodelle!C84</f>
        <v>-8777.6063999999988</v>
      </c>
      <c r="R36" s="4">
        <f>-$O$11*Mitarbeitermodelle!D84</f>
        <v>-8777.6063999999988</v>
      </c>
      <c r="S36" s="4">
        <f>-$O$11*Mitarbeitermodelle!E84</f>
        <v>-8777.6063999999988</v>
      </c>
      <c r="T36" s="4">
        <f>-$O$11*Mitarbeitermodelle!F84</f>
        <v>-5499.5039999999999</v>
      </c>
      <c r="U36" s="4">
        <f>-$O$11*Mitarbeitermodelle!G84</f>
        <v>0</v>
      </c>
      <c r="V36" s="4"/>
      <c r="W36" s="66"/>
      <c r="X36" s="4"/>
      <c r="Y36" s="4"/>
      <c r="Z36" s="4"/>
      <c r="AA36" s="4"/>
      <c r="AB36" s="4"/>
      <c r="AC36" s="4">
        <f>-$AB$11*Mitarbeitermodelle!B84</f>
        <v>-15344.409599999999</v>
      </c>
      <c r="AD36" s="4">
        <f>-$AB$11*Mitarbeitermodelle!C84</f>
        <v>-17555.212799999998</v>
      </c>
      <c r="AE36" s="4">
        <f>-$AB$11*Mitarbeitermodelle!D84</f>
        <v>-17555.212799999998</v>
      </c>
      <c r="AF36" s="4">
        <f>-$AB$11*Mitarbeitermodelle!E84</f>
        <v>-17555.212799999998</v>
      </c>
      <c r="AG36" s="4">
        <f>-$AB$11*Mitarbeitermodelle!F84</f>
        <v>-10999.008</v>
      </c>
      <c r="AH36" s="4">
        <f>-$AB$11*Mitarbeitermodelle!G84</f>
        <v>0</v>
      </c>
      <c r="AI36" s="4"/>
      <c r="AJ36" s="66"/>
    </row>
    <row r="37" spans="1:36" x14ac:dyDescent="0.25">
      <c r="A37" t="str">
        <f t="shared" si="13"/>
        <v>RS Vollzeit-Mitarbeiter</v>
      </c>
      <c r="B37" s="4"/>
      <c r="C37" s="4">
        <f>-$B$12*Mitarbeitermodelle!$B$98</f>
        <v>-7253.9520000000011</v>
      </c>
      <c r="D37" s="4">
        <f>-$B$12*Mitarbeitermodelle!$B$98</f>
        <v>-7253.9520000000011</v>
      </c>
      <c r="E37" s="4">
        <f>-$B$12*Mitarbeitermodelle!$B$98</f>
        <v>-7253.9520000000011</v>
      </c>
      <c r="F37" s="4">
        <f>-$B$12*Mitarbeitermodelle!$B$98</f>
        <v>-7253.9520000000011</v>
      </c>
      <c r="G37" s="4">
        <f>-$B$12*Mitarbeitermodelle!$B$98</f>
        <v>-7253.9520000000011</v>
      </c>
      <c r="H37" s="4">
        <f>-$B$12*Mitarbeitermodelle!$B$98</f>
        <v>-7253.9520000000011</v>
      </c>
      <c r="I37" s="4">
        <f>-$B$12*Mitarbeitermodelle!$B$98</f>
        <v>-7253.9520000000011</v>
      </c>
      <c r="J37" s="66">
        <f>-$B$12*Mitarbeitermodelle!$B$98</f>
        <v>-7253.9520000000011</v>
      </c>
      <c r="K37" s="4">
        <f>-$B$12*Mitarbeitermodelle!$B$98</f>
        <v>-7253.9520000000011</v>
      </c>
      <c r="L37" s="4">
        <f>-$B$12*Mitarbeitermodelle!$B$98</f>
        <v>-7253.9520000000011</v>
      </c>
      <c r="M37" s="4">
        <f>-$B$12*Mitarbeitermodelle!$B$98</f>
        <v>-7253.9520000000011</v>
      </c>
      <c r="N37" s="4">
        <f>-$B$12*Mitarbeitermodelle!$B$98</f>
        <v>-7253.9520000000011</v>
      </c>
      <c r="O37" s="4"/>
      <c r="P37" s="4">
        <f>-$O$12*Mitarbeitermodelle!$B$98</f>
        <v>-14507.904000000002</v>
      </c>
      <c r="Q37" s="4">
        <f>-$O$12*Mitarbeitermodelle!$B$98</f>
        <v>-14507.904000000002</v>
      </c>
      <c r="R37" s="4">
        <f>-$O$12*Mitarbeitermodelle!$B$98</f>
        <v>-14507.904000000002</v>
      </c>
      <c r="S37" s="4">
        <f>-$O$12*Mitarbeitermodelle!$B$98</f>
        <v>-14507.904000000002</v>
      </c>
      <c r="T37" s="4">
        <f>-$O$12*Mitarbeitermodelle!$B$98</f>
        <v>-14507.904000000002</v>
      </c>
      <c r="U37" s="4">
        <f>-$O$12*Mitarbeitermodelle!$B$98</f>
        <v>-14507.904000000002</v>
      </c>
      <c r="V37" s="4">
        <f>-$O$12*Mitarbeitermodelle!$B$98</f>
        <v>-14507.904000000002</v>
      </c>
      <c r="W37" s="66">
        <f>-$O$12*Mitarbeitermodelle!$B$98</f>
        <v>-14507.904000000002</v>
      </c>
      <c r="X37" s="4">
        <f>-$O$12*Mitarbeitermodelle!$B$98</f>
        <v>-14507.904000000002</v>
      </c>
      <c r="Y37" s="4">
        <f>-$O$12*Mitarbeitermodelle!$B$98</f>
        <v>-14507.904000000002</v>
      </c>
      <c r="Z37" s="4">
        <f>-$O$12*Mitarbeitermodelle!$B$98</f>
        <v>-14507.904000000002</v>
      </c>
      <c r="AA37" s="4">
        <f>-$O$12*Mitarbeitermodelle!$B$98</f>
        <v>-14507.904000000002</v>
      </c>
      <c r="AB37" s="4"/>
      <c r="AC37" s="4">
        <f>-$AB$12*Mitarbeitermodelle!$B$98</f>
        <v>-14507.904000000002</v>
      </c>
      <c r="AD37" s="4">
        <f>-$AB$12*Mitarbeitermodelle!$B$98</f>
        <v>-14507.904000000002</v>
      </c>
      <c r="AE37" s="4">
        <f>-$AB$12*Mitarbeitermodelle!$B$98</f>
        <v>-14507.904000000002</v>
      </c>
      <c r="AF37" s="4">
        <f>-$AB$12*Mitarbeitermodelle!$B$98</f>
        <v>-14507.904000000002</v>
      </c>
      <c r="AG37" s="4">
        <f>-$AB$12*Mitarbeitermodelle!$B$98</f>
        <v>-14507.904000000002</v>
      </c>
      <c r="AH37" s="4">
        <f>-$AB$12*Mitarbeitermodelle!$B$98</f>
        <v>-14507.904000000002</v>
      </c>
      <c r="AI37" s="4">
        <f>-$AB$12*Mitarbeitermodelle!$B$98</f>
        <v>-14507.904000000002</v>
      </c>
      <c r="AJ37" s="66">
        <f>-$AB$12*Mitarbeitermodelle!$B$98</f>
        <v>-14507.904000000002</v>
      </c>
    </row>
    <row r="38" spans="1:36" x14ac:dyDescent="0.25">
      <c r="A38" t="str">
        <f>A20</f>
        <v>FAB Saisonkraft komplett</v>
      </c>
      <c r="B38" s="4"/>
      <c r="C38" s="4">
        <f>-$B$20*Mitarbeitermodelle!B112</f>
        <v>-6571.7376000000004</v>
      </c>
      <c r="D38" s="4">
        <f>-$B$20*Mitarbeitermodelle!C112</f>
        <v>-7794.3168000000005</v>
      </c>
      <c r="E38" s="4">
        <f>-$B$20*Mitarbeitermodelle!D112</f>
        <v>-7794.3168000000005</v>
      </c>
      <c r="F38" s="4">
        <f>-$B$20*Mitarbeitermodelle!E112</f>
        <v>-7794.3168000000005</v>
      </c>
      <c r="G38" s="4">
        <f>-$B$20*Mitarbeitermodelle!F112</f>
        <v>-4880.4480000000003</v>
      </c>
      <c r="H38" s="4">
        <f>-$B$20*Mitarbeitermodelle!G112</f>
        <v>0</v>
      </c>
      <c r="I38" s="4"/>
      <c r="J38" s="66"/>
      <c r="K38" s="4"/>
      <c r="L38" s="4"/>
      <c r="M38" s="4"/>
      <c r="N38" s="4"/>
      <c r="O38" s="4"/>
      <c r="P38" s="4">
        <f>-$O$20*Mitarbeitermodelle!B112</f>
        <v>-6571.7376000000004</v>
      </c>
      <c r="Q38" s="4">
        <f>-$O$20*Mitarbeitermodelle!C112</f>
        <v>-7794.3168000000005</v>
      </c>
      <c r="R38" s="4">
        <f>-$O$20*Mitarbeitermodelle!D112</f>
        <v>-7794.3168000000005</v>
      </c>
      <c r="S38" s="4">
        <f>-$O$20*Mitarbeitermodelle!E112</f>
        <v>-7794.3168000000005</v>
      </c>
      <c r="T38" s="4">
        <f>-$O$20*Mitarbeitermodelle!F112</f>
        <v>-4880.4480000000003</v>
      </c>
      <c r="U38" s="4">
        <f>-$O$20*Mitarbeitermodelle!G112</f>
        <v>0</v>
      </c>
      <c r="V38" s="4"/>
      <c r="W38" s="66"/>
      <c r="X38" s="4"/>
      <c r="Y38" s="4"/>
      <c r="Z38" s="4"/>
      <c r="AA38" s="4"/>
      <c r="AB38" s="4"/>
      <c r="AC38" s="4">
        <f>-$AB$20*Mitarbeitermodelle!B112</f>
        <v>-6571.7376000000004</v>
      </c>
      <c r="AD38" s="4">
        <f>-$AB$20*Mitarbeitermodelle!C112</f>
        <v>-7794.3168000000005</v>
      </c>
      <c r="AE38" s="4">
        <f>-$AB$20*Mitarbeitermodelle!D112</f>
        <v>-7794.3168000000005</v>
      </c>
      <c r="AF38" s="4">
        <f>-$AB$20*Mitarbeitermodelle!E112</f>
        <v>-7794.3168000000005</v>
      </c>
      <c r="AG38" s="4">
        <f>-$AB$20*Mitarbeitermodelle!F112</f>
        <v>-4880.4480000000003</v>
      </c>
      <c r="AH38" s="4">
        <f>-$AB$20*Mitarbeitermodelle!G112</f>
        <v>0</v>
      </c>
      <c r="AI38" s="4"/>
      <c r="AJ38" s="66"/>
    </row>
    <row r="39" spans="1:36" x14ac:dyDescent="0.25">
      <c r="A39" t="str">
        <f>A21</f>
        <v>FAB Vollzeit-Mitarbeiter</v>
      </c>
      <c r="B39" s="4"/>
      <c r="C39" s="4">
        <f>-$B$21*Mitarbeitermodelle!$B$126</f>
        <v>0</v>
      </c>
      <c r="D39" s="4">
        <f>-$B$21*Mitarbeitermodelle!$B$126</f>
        <v>0</v>
      </c>
      <c r="E39" s="4">
        <f>-$B$21*Mitarbeitermodelle!$B$126</f>
        <v>0</v>
      </c>
      <c r="F39" s="4">
        <f>-$B$21*Mitarbeitermodelle!$B$126</f>
        <v>0</v>
      </c>
      <c r="G39" s="4">
        <f>-$B$21*Mitarbeitermodelle!$B$126</f>
        <v>0</v>
      </c>
      <c r="H39" s="4">
        <f>-$B$21*Mitarbeitermodelle!$B$126</f>
        <v>0</v>
      </c>
      <c r="I39" s="4">
        <f>-$B$21*Mitarbeitermodelle!$B$126</f>
        <v>0</v>
      </c>
      <c r="J39" s="66">
        <f>-$B$21*Mitarbeitermodelle!$B$126</f>
        <v>0</v>
      </c>
      <c r="K39" s="4">
        <f>-$B$21*Mitarbeitermodelle!$B$126</f>
        <v>0</v>
      </c>
      <c r="L39" s="4">
        <f>-$B$21*Mitarbeitermodelle!$B$126</f>
        <v>0</v>
      </c>
      <c r="M39" s="4">
        <f>-$B$21*Mitarbeitermodelle!$B$126</f>
        <v>0</v>
      </c>
      <c r="N39" s="4">
        <f>-$B$21*Mitarbeitermodelle!$B$126</f>
        <v>0</v>
      </c>
      <c r="O39" s="4"/>
      <c r="P39" s="4">
        <f>-$O$21*Mitarbeitermodelle!$B$126</f>
        <v>0</v>
      </c>
      <c r="Q39" s="4">
        <f>-$O$21*Mitarbeitermodelle!$B$126</f>
        <v>0</v>
      </c>
      <c r="R39" s="4">
        <f>-$O$21*Mitarbeitermodelle!$B$126</f>
        <v>0</v>
      </c>
      <c r="S39" s="4">
        <f>-$O$21*Mitarbeitermodelle!$B$126</f>
        <v>0</v>
      </c>
      <c r="T39" s="4">
        <f>-$O$21*Mitarbeitermodelle!$B$126</f>
        <v>0</v>
      </c>
      <c r="U39" s="4">
        <f>-$O$21*Mitarbeitermodelle!$B$126</f>
        <v>0</v>
      </c>
      <c r="V39" s="4">
        <f>-$O$21*Mitarbeitermodelle!$B$126</f>
        <v>0</v>
      </c>
      <c r="W39" s="66">
        <f>-$O$21*Mitarbeitermodelle!$B$126</f>
        <v>0</v>
      </c>
      <c r="X39" s="4">
        <f>-$O$21*Mitarbeitermodelle!$B$126</f>
        <v>0</v>
      </c>
      <c r="Y39" s="4">
        <f>-$O$21*Mitarbeitermodelle!$B$126</f>
        <v>0</v>
      </c>
      <c r="Z39" s="4">
        <f>-$O$21*Mitarbeitermodelle!$B$126</f>
        <v>0</v>
      </c>
      <c r="AA39" s="4">
        <f>-$O$21*Mitarbeitermodelle!$B$126</f>
        <v>0</v>
      </c>
      <c r="AB39" s="4"/>
      <c r="AC39" s="4">
        <f>-$AB$21*Mitarbeitermodelle!$B$126</f>
        <v>0</v>
      </c>
      <c r="AD39" s="4">
        <f>-$AB$21*Mitarbeitermodelle!$B$126</f>
        <v>0</v>
      </c>
      <c r="AE39" s="4">
        <f>-$AB$21*Mitarbeitermodelle!$B$126</f>
        <v>0</v>
      </c>
      <c r="AF39" s="4">
        <f>-$AB$21*Mitarbeitermodelle!$B$126</f>
        <v>0</v>
      </c>
      <c r="AG39" s="4">
        <f>-$AB$21*Mitarbeitermodelle!$B$126</f>
        <v>0</v>
      </c>
      <c r="AH39" s="4">
        <f>-$AB$21*Mitarbeitermodelle!$B$126</f>
        <v>0</v>
      </c>
      <c r="AI39" s="4">
        <f>-$AB$21*Mitarbeitermodelle!$B$126</f>
        <v>0</v>
      </c>
      <c r="AJ39" s="66">
        <f>-$AB$21*Mitarbeitermodelle!$B$126</f>
        <v>0</v>
      </c>
    </row>
    <row r="40" spans="1:36" x14ac:dyDescent="0.25">
      <c r="B40" s="4"/>
      <c r="C40" s="4"/>
      <c r="D40" s="4"/>
      <c r="E40" s="4"/>
      <c r="F40" s="4"/>
      <c r="G40" s="4"/>
      <c r="H40" s="4"/>
      <c r="I40" s="4"/>
      <c r="J40" s="6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66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66"/>
    </row>
    <row r="41" spans="1:36" x14ac:dyDescent="0.25">
      <c r="A41" s="1" t="s">
        <v>64</v>
      </c>
      <c r="B41" s="4"/>
      <c r="C41" s="4"/>
      <c r="D41" s="4"/>
      <c r="E41" s="4"/>
      <c r="F41" s="4"/>
      <c r="G41" s="4"/>
      <c r="H41" s="4"/>
      <c r="I41" s="4"/>
      <c r="J41" s="6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66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66"/>
    </row>
    <row r="42" spans="1:36" x14ac:dyDescent="0.25">
      <c r="A42" t="s">
        <v>94</v>
      </c>
      <c r="B42" s="4"/>
      <c r="C42" s="4">
        <f t="shared" ref="C42:I42" si="14">$B$14*C16</f>
        <v>32076</v>
      </c>
      <c r="D42" s="4">
        <f t="shared" si="14"/>
        <v>39952</v>
      </c>
      <c r="E42" s="4">
        <f t="shared" si="14"/>
        <v>46816</v>
      </c>
      <c r="F42" s="4">
        <f t="shared" si="14"/>
        <v>45584</v>
      </c>
      <c r="G42" s="4">
        <f t="shared" si="14"/>
        <v>27588</v>
      </c>
      <c r="H42" s="4">
        <f t="shared" si="14"/>
        <v>8976</v>
      </c>
      <c r="I42" s="4">
        <f t="shared" si="14"/>
        <v>8976</v>
      </c>
      <c r="J42" s="66">
        <f t="shared" ref="J42:N42" si="15">$B$14*J16</f>
        <v>8976</v>
      </c>
      <c r="K42" s="4">
        <f t="shared" si="15"/>
        <v>8976</v>
      </c>
      <c r="L42" s="4">
        <f t="shared" si="15"/>
        <v>8976</v>
      </c>
      <c r="M42" s="4">
        <f t="shared" si="15"/>
        <v>8976</v>
      </c>
      <c r="N42" s="4">
        <f t="shared" si="15"/>
        <v>8976</v>
      </c>
      <c r="O42" s="4"/>
      <c r="P42" s="4">
        <f>$O$14*P16</f>
        <v>43340</v>
      </c>
      <c r="Q42" s="4">
        <f t="shared" ref="Q42:AA42" si="16">$O$14*Q16</f>
        <v>53504</v>
      </c>
      <c r="R42" s="4">
        <f t="shared" si="16"/>
        <v>58608</v>
      </c>
      <c r="S42" s="4">
        <f t="shared" si="16"/>
        <v>59664</v>
      </c>
      <c r="T42" s="4">
        <f t="shared" si="16"/>
        <v>38852</v>
      </c>
      <c r="U42" s="4">
        <f t="shared" si="16"/>
        <v>17996</v>
      </c>
      <c r="V42" s="4">
        <f t="shared" si="16"/>
        <v>17996</v>
      </c>
      <c r="W42" s="66">
        <f t="shared" si="16"/>
        <v>17996</v>
      </c>
      <c r="X42" s="4">
        <f t="shared" si="16"/>
        <v>17996</v>
      </c>
      <c r="Y42" s="4">
        <f t="shared" si="16"/>
        <v>17996</v>
      </c>
      <c r="Z42" s="4">
        <f t="shared" si="16"/>
        <v>17996</v>
      </c>
      <c r="AA42" s="4">
        <f t="shared" si="16"/>
        <v>17996</v>
      </c>
      <c r="AB42" s="4"/>
      <c r="AC42" s="4">
        <f>$AB$14*AC16</f>
        <v>54032</v>
      </c>
      <c r="AD42" s="4">
        <f t="shared" ref="AD42:AJ42" si="17">$AB$14*AD16</f>
        <v>74316</v>
      </c>
      <c r="AE42" s="4">
        <f t="shared" si="17"/>
        <v>81796</v>
      </c>
      <c r="AF42" s="4">
        <f t="shared" si="17"/>
        <v>87824</v>
      </c>
      <c r="AG42" s="4">
        <f t="shared" si="17"/>
        <v>52932</v>
      </c>
      <c r="AH42" s="4">
        <f t="shared" si="17"/>
        <v>17996</v>
      </c>
      <c r="AI42" s="4">
        <f t="shared" si="17"/>
        <v>17996</v>
      </c>
      <c r="AJ42" s="66">
        <f t="shared" si="17"/>
        <v>17996</v>
      </c>
    </row>
    <row r="43" spans="1:36" x14ac:dyDescent="0.25">
      <c r="A43" t="s">
        <v>95</v>
      </c>
      <c r="B43" s="4"/>
      <c r="C43" s="4">
        <f>$B$23*C25</f>
        <v>7424</v>
      </c>
      <c r="D43" s="4">
        <f t="shared" ref="D43:N43" si="18">$B$23*D25</f>
        <v>10382</v>
      </c>
      <c r="E43" s="4">
        <f t="shared" si="18"/>
        <v>10382</v>
      </c>
      <c r="F43" s="4">
        <f t="shared" si="18"/>
        <v>10382</v>
      </c>
      <c r="G43" s="4">
        <f t="shared" si="18"/>
        <v>5916</v>
      </c>
      <c r="H43" s="4">
        <f t="shared" si="18"/>
        <v>0</v>
      </c>
      <c r="I43" s="4">
        <f t="shared" si="18"/>
        <v>0</v>
      </c>
      <c r="J43" s="66">
        <f t="shared" si="18"/>
        <v>0</v>
      </c>
      <c r="K43" s="4">
        <f t="shared" si="18"/>
        <v>0</v>
      </c>
      <c r="L43" s="4">
        <f t="shared" si="18"/>
        <v>0</v>
      </c>
      <c r="M43" s="4">
        <f t="shared" si="18"/>
        <v>0</v>
      </c>
      <c r="N43" s="4">
        <f t="shared" si="18"/>
        <v>0</v>
      </c>
      <c r="O43" s="4"/>
      <c r="P43" s="4">
        <f>$O$23*P25</f>
        <v>7424</v>
      </c>
      <c r="Q43" s="4">
        <f t="shared" ref="Q43:AA43" si="19">$O$23*Q25</f>
        <v>10382</v>
      </c>
      <c r="R43" s="4">
        <f t="shared" si="19"/>
        <v>10382</v>
      </c>
      <c r="S43" s="4">
        <f t="shared" si="19"/>
        <v>10382</v>
      </c>
      <c r="T43" s="4">
        <f t="shared" si="19"/>
        <v>5916</v>
      </c>
      <c r="U43" s="4">
        <f t="shared" si="19"/>
        <v>0</v>
      </c>
      <c r="V43" s="4">
        <f t="shared" si="19"/>
        <v>0</v>
      </c>
      <c r="W43" s="66">
        <f t="shared" si="19"/>
        <v>0</v>
      </c>
      <c r="X43" s="4">
        <f t="shared" si="19"/>
        <v>0</v>
      </c>
      <c r="Y43" s="4">
        <f t="shared" si="19"/>
        <v>0</v>
      </c>
      <c r="Z43" s="4">
        <f t="shared" si="19"/>
        <v>0</v>
      </c>
      <c r="AA43" s="4">
        <f t="shared" si="19"/>
        <v>0</v>
      </c>
      <c r="AB43" s="4"/>
      <c r="AC43" s="4">
        <f>$AB$23*AC25</f>
        <v>7424</v>
      </c>
      <c r="AD43" s="4">
        <f t="shared" ref="AD43:AJ43" si="20">$AB$23*AD25</f>
        <v>10382</v>
      </c>
      <c r="AE43" s="4">
        <f t="shared" si="20"/>
        <v>10382</v>
      </c>
      <c r="AF43" s="4">
        <f t="shared" si="20"/>
        <v>10382</v>
      </c>
      <c r="AG43" s="4">
        <f t="shared" si="20"/>
        <v>5916</v>
      </c>
      <c r="AH43" s="4">
        <f t="shared" si="20"/>
        <v>0</v>
      </c>
      <c r="AI43" s="4">
        <f t="shared" si="20"/>
        <v>0</v>
      </c>
      <c r="AJ43" s="66">
        <f t="shared" si="20"/>
        <v>0</v>
      </c>
    </row>
    <row r="44" spans="1:36" x14ac:dyDescent="0.25">
      <c r="A44" t="s">
        <v>65</v>
      </c>
      <c r="B44" s="4"/>
      <c r="C44" s="4">
        <f>0*960</f>
        <v>0</v>
      </c>
      <c r="D44" s="4"/>
      <c r="E44" s="4"/>
      <c r="F44" s="4"/>
      <c r="G44" s="4"/>
      <c r="H44" s="4"/>
      <c r="I44" s="4"/>
      <c r="J44" s="66"/>
      <c r="K44" s="4"/>
      <c r="L44" s="4"/>
      <c r="M44" s="4"/>
      <c r="N44" s="4"/>
      <c r="O44" s="4"/>
      <c r="P44" s="4">
        <f>2*960</f>
        <v>1920</v>
      </c>
      <c r="Q44" s="4"/>
      <c r="R44" s="4"/>
      <c r="S44" s="4"/>
      <c r="T44" s="4"/>
      <c r="U44" s="4"/>
      <c r="V44" s="4"/>
      <c r="W44" s="66"/>
      <c r="X44" s="4"/>
      <c r="Y44" s="4"/>
      <c r="Z44" s="4"/>
      <c r="AA44" s="4"/>
      <c r="AB44" s="4"/>
      <c r="AC44" s="4">
        <f>4*960</f>
        <v>3840</v>
      </c>
      <c r="AD44" s="4"/>
      <c r="AE44" s="4"/>
      <c r="AF44" s="4"/>
      <c r="AG44" s="4"/>
      <c r="AH44" s="4"/>
      <c r="AI44" s="4"/>
      <c r="AJ44" s="66"/>
    </row>
    <row r="45" spans="1:36" x14ac:dyDescent="0.25">
      <c r="B45" s="4"/>
      <c r="C45" s="4"/>
      <c r="D45" s="4"/>
      <c r="E45" s="4"/>
      <c r="F45" s="4"/>
      <c r="G45" s="4"/>
      <c r="H45" s="4"/>
      <c r="I45" s="4"/>
      <c r="J45" s="6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66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66"/>
    </row>
    <row r="46" spans="1:36" x14ac:dyDescent="0.25">
      <c r="A46" s="1" t="s">
        <v>50</v>
      </c>
      <c r="B46" s="4"/>
      <c r="C46" s="4"/>
      <c r="D46" s="4"/>
      <c r="E46" s="4"/>
      <c r="F46" s="4"/>
      <c r="G46" s="4"/>
      <c r="H46" s="4"/>
      <c r="I46" s="4"/>
      <c r="J46" s="6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66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66"/>
    </row>
    <row r="47" spans="1:36" x14ac:dyDescent="0.25">
      <c r="A47" t="s">
        <v>101</v>
      </c>
      <c r="B47" s="4"/>
      <c r="C47" s="4">
        <f>-1*Mitarbeiterkosten!$AA$26</f>
        <v>-1882.8</v>
      </c>
      <c r="D47" s="4">
        <f>-1*Mitarbeiterkosten!$AA$26</f>
        <v>-1882.8</v>
      </c>
      <c r="E47" s="4">
        <f>-1*Mitarbeiterkosten!$AA$26</f>
        <v>-1882.8</v>
      </c>
      <c r="F47" s="4">
        <f>-1*Mitarbeiterkosten!$AA$26</f>
        <v>-1882.8</v>
      </c>
      <c r="G47" s="4">
        <f>-1*Mitarbeiterkosten!$AA$26</f>
        <v>-1882.8</v>
      </c>
      <c r="H47" s="4">
        <f>-1*Mitarbeiterkosten!$AA$26</f>
        <v>-1882.8</v>
      </c>
      <c r="I47" s="4">
        <f>-1*Mitarbeiterkosten!$AA$26</f>
        <v>-1882.8</v>
      </c>
      <c r="J47" s="66">
        <f>-1*Mitarbeiterkosten!$AA$26</f>
        <v>-1882.8</v>
      </c>
      <c r="K47" s="4">
        <f>-1*Mitarbeiterkosten!$AA$26</f>
        <v>-1882.8</v>
      </c>
      <c r="L47" s="4">
        <f>-1*Mitarbeiterkosten!$AA$26</f>
        <v>-1882.8</v>
      </c>
      <c r="M47" s="4">
        <f>-1*Mitarbeiterkosten!$AA$26</f>
        <v>-1882.8</v>
      </c>
      <c r="N47" s="4">
        <f>-1*Mitarbeiterkosten!$AA$26</f>
        <v>-1882.8</v>
      </c>
      <c r="O47" s="4"/>
      <c r="P47" s="4">
        <f>-1*Mitarbeiterkosten!$AA$26</f>
        <v>-1882.8</v>
      </c>
      <c r="Q47" s="4">
        <f>-1*Mitarbeiterkosten!$AA$26</f>
        <v>-1882.8</v>
      </c>
      <c r="R47" s="4">
        <f>-1*Mitarbeiterkosten!$AA$26</f>
        <v>-1882.8</v>
      </c>
      <c r="S47" s="4">
        <f>-1*Mitarbeiterkosten!$AA$26</f>
        <v>-1882.8</v>
      </c>
      <c r="T47" s="4">
        <f>-1*Mitarbeiterkosten!$AA$26</f>
        <v>-1882.8</v>
      </c>
      <c r="U47" s="4">
        <f>-1*Mitarbeiterkosten!$AA$26</f>
        <v>-1882.8</v>
      </c>
      <c r="V47" s="4">
        <f>-1*Mitarbeiterkosten!$AA$26</f>
        <v>-1882.8</v>
      </c>
      <c r="W47" s="66">
        <f>-1*Mitarbeiterkosten!$AA$26</f>
        <v>-1882.8</v>
      </c>
      <c r="X47" s="4">
        <f>-1*Mitarbeiterkosten!$AA$26</f>
        <v>-1882.8</v>
      </c>
      <c r="Y47" s="4">
        <f>-1*Mitarbeiterkosten!$AA$26</f>
        <v>-1882.8</v>
      </c>
      <c r="Z47" s="4">
        <f>-1*Mitarbeiterkosten!$AA$26</f>
        <v>-1882.8</v>
      </c>
      <c r="AA47" s="4">
        <f>-1*Mitarbeiterkosten!$AA$26</f>
        <v>-1882.8</v>
      </c>
      <c r="AB47" s="4"/>
      <c r="AC47" s="4">
        <f>-1*Mitarbeiterkosten!$AA$26</f>
        <v>-1882.8</v>
      </c>
      <c r="AD47" s="4">
        <f>-1*Mitarbeiterkosten!$AA$26</f>
        <v>-1882.8</v>
      </c>
      <c r="AE47" s="4">
        <f>-1*Mitarbeiterkosten!$AA$26</f>
        <v>-1882.8</v>
      </c>
      <c r="AF47" s="4">
        <f>-1*Mitarbeiterkosten!$AA$26</f>
        <v>-1882.8</v>
      </c>
      <c r="AG47" s="4">
        <f>-1*Mitarbeiterkosten!$AA$26</f>
        <v>-1882.8</v>
      </c>
      <c r="AH47" s="4">
        <f>-1*Mitarbeiterkosten!$AA$26</f>
        <v>-1882.8</v>
      </c>
      <c r="AI47" s="4">
        <f>-1*Mitarbeiterkosten!$AA$26</f>
        <v>-1882.8</v>
      </c>
      <c r="AJ47" s="66">
        <f>-1*Mitarbeiterkosten!$AA$26</f>
        <v>-1882.8</v>
      </c>
    </row>
    <row r="48" spans="1:36" x14ac:dyDescent="0.25">
      <c r="A48" t="s">
        <v>102</v>
      </c>
      <c r="B48" s="4"/>
      <c r="C48" s="4"/>
      <c r="D48" s="4"/>
      <c r="E48" s="4"/>
      <c r="F48" s="4"/>
      <c r="G48" s="4"/>
      <c r="H48" s="4"/>
      <c r="I48" s="4"/>
      <c r="J48" s="66"/>
      <c r="K48" s="4">
        <f>-0.33*J56</f>
        <v>-7350.6998400000011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66"/>
      <c r="X48" s="4">
        <f>-0.33*W56</f>
        <v>-9877.2986927999955</v>
      </c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66"/>
    </row>
    <row r="49" spans="1:36" x14ac:dyDescent="0.25">
      <c r="A49" t="s">
        <v>52</v>
      </c>
      <c r="B49" s="4"/>
      <c r="C49" s="4">
        <v>-300</v>
      </c>
      <c r="D49" s="4">
        <v>-300</v>
      </c>
      <c r="E49" s="4">
        <v>-300</v>
      </c>
      <c r="F49" s="4">
        <v>-300</v>
      </c>
      <c r="G49" s="4">
        <v>-300</v>
      </c>
      <c r="H49" s="4">
        <v>-300</v>
      </c>
      <c r="I49" s="4">
        <v>-300</v>
      </c>
      <c r="J49" s="66">
        <v>-300</v>
      </c>
      <c r="K49" s="4">
        <v>-400</v>
      </c>
      <c r="L49" s="4">
        <v>-400</v>
      </c>
      <c r="M49" s="4">
        <v>-400</v>
      </c>
      <c r="N49" s="4">
        <v>-400</v>
      </c>
      <c r="O49" s="4"/>
      <c r="P49" s="4">
        <v>-400</v>
      </c>
      <c r="Q49" s="4">
        <v>-400</v>
      </c>
      <c r="R49" s="4">
        <v>-400</v>
      </c>
      <c r="S49" s="4">
        <v>-400</v>
      </c>
      <c r="T49" s="4">
        <v>-400</v>
      </c>
      <c r="U49" s="4">
        <v>-400</v>
      </c>
      <c r="V49" s="4">
        <v>-400</v>
      </c>
      <c r="W49" s="66">
        <v>-400</v>
      </c>
      <c r="X49" s="4">
        <v>-450</v>
      </c>
      <c r="Y49" s="4">
        <v>-450</v>
      </c>
      <c r="Z49" s="4">
        <v>-450</v>
      </c>
      <c r="AA49" s="4">
        <v>-450</v>
      </c>
      <c r="AB49" s="4"/>
      <c r="AC49" s="4">
        <v>-450</v>
      </c>
      <c r="AD49" s="4">
        <v>-450</v>
      </c>
      <c r="AE49" s="4">
        <v>-450</v>
      </c>
      <c r="AF49" s="4">
        <v>-450</v>
      </c>
      <c r="AG49" s="4">
        <v>-450</v>
      </c>
      <c r="AH49" s="4">
        <v>-450</v>
      </c>
      <c r="AI49" s="4">
        <v>-450</v>
      </c>
      <c r="AJ49" s="66">
        <v>-450</v>
      </c>
    </row>
    <row r="50" spans="1:36" x14ac:dyDescent="0.25">
      <c r="A50" t="s">
        <v>117</v>
      </c>
      <c r="B50" s="4"/>
      <c r="C50" s="4">
        <v>-1000</v>
      </c>
      <c r="D50" s="4">
        <v>-20</v>
      </c>
      <c r="E50" s="4">
        <v>-20</v>
      </c>
      <c r="F50" s="4">
        <v>-20</v>
      </c>
      <c r="G50" s="4">
        <v>-20</v>
      </c>
      <c r="H50" s="4">
        <v>-20</v>
      </c>
      <c r="I50" s="4">
        <v>-20</v>
      </c>
      <c r="J50" s="66">
        <v>-20</v>
      </c>
      <c r="K50" s="4">
        <v>-20</v>
      </c>
      <c r="L50" s="4">
        <v>-500</v>
      </c>
      <c r="M50" s="4">
        <v>-20</v>
      </c>
      <c r="N50" s="4">
        <v>-20</v>
      </c>
      <c r="O50" s="4"/>
      <c r="P50" s="4">
        <v>-20</v>
      </c>
      <c r="Q50" s="4">
        <v>-20</v>
      </c>
      <c r="R50" s="4">
        <v>-20</v>
      </c>
      <c r="S50" s="4">
        <v>-20</v>
      </c>
      <c r="T50" s="4">
        <v>-20</v>
      </c>
      <c r="U50" s="4">
        <v>-20</v>
      </c>
      <c r="V50" s="4">
        <v>-20</v>
      </c>
      <c r="W50" s="66">
        <v>-20</v>
      </c>
      <c r="X50" s="4">
        <v>-20</v>
      </c>
      <c r="Y50" s="4">
        <v>-500</v>
      </c>
      <c r="Z50" s="4">
        <v>-20</v>
      </c>
      <c r="AA50" s="4">
        <v>-20</v>
      </c>
      <c r="AB50" s="4"/>
      <c r="AC50" s="4">
        <v>-20</v>
      </c>
      <c r="AD50" s="4">
        <v>-20</v>
      </c>
      <c r="AE50" s="4">
        <v>-20</v>
      </c>
      <c r="AF50" s="4">
        <v>-20</v>
      </c>
      <c r="AG50" s="4">
        <v>-20</v>
      </c>
      <c r="AH50" s="4">
        <v>-20</v>
      </c>
      <c r="AI50" s="4">
        <v>-20</v>
      </c>
      <c r="AJ50" s="66">
        <v>-20</v>
      </c>
    </row>
    <row r="51" spans="1:36" x14ac:dyDescent="0.25">
      <c r="A51" t="s">
        <v>122</v>
      </c>
      <c r="B51" s="4"/>
      <c r="C51" s="4">
        <v>-80</v>
      </c>
      <c r="D51" s="4">
        <v>-80</v>
      </c>
      <c r="E51" s="4">
        <v>-80</v>
      </c>
      <c r="F51" s="4">
        <v>-80</v>
      </c>
      <c r="G51" s="4">
        <v>-80</v>
      </c>
      <c r="H51" s="4">
        <v>-80</v>
      </c>
      <c r="I51" s="4">
        <v>-80</v>
      </c>
      <c r="J51" s="66">
        <v>-80</v>
      </c>
      <c r="K51" s="4">
        <v>-80</v>
      </c>
      <c r="L51" s="4">
        <v>-80</v>
      </c>
      <c r="M51" s="4">
        <v>-80</v>
      </c>
      <c r="N51" s="4">
        <v>-80</v>
      </c>
      <c r="O51" s="4"/>
      <c r="P51" s="4">
        <v>-80</v>
      </c>
      <c r="Q51" s="4">
        <v>-80</v>
      </c>
      <c r="R51" s="4">
        <v>-80</v>
      </c>
      <c r="S51" s="4">
        <v>-80</v>
      </c>
      <c r="T51" s="4">
        <v>-80</v>
      </c>
      <c r="U51" s="4">
        <v>-80</v>
      </c>
      <c r="V51" s="4">
        <v>-80</v>
      </c>
      <c r="W51" s="66">
        <v>-80</v>
      </c>
      <c r="X51" s="4">
        <v>-80</v>
      </c>
      <c r="Y51" s="4">
        <v>-80</v>
      </c>
      <c r="Z51" s="4">
        <v>-80</v>
      </c>
      <c r="AA51" s="4">
        <v>-80</v>
      </c>
      <c r="AB51" s="4"/>
      <c r="AC51" s="4">
        <v>-80</v>
      </c>
      <c r="AD51" s="4">
        <v>-80</v>
      </c>
      <c r="AE51" s="4">
        <v>-80</v>
      </c>
      <c r="AF51" s="4">
        <v>-80</v>
      </c>
      <c r="AG51" s="4">
        <v>-80</v>
      </c>
      <c r="AH51" s="4">
        <v>-80</v>
      </c>
      <c r="AI51" s="4">
        <v>-80</v>
      </c>
      <c r="AJ51" s="66">
        <v>-80</v>
      </c>
    </row>
    <row r="52" spans="1:36" x14ac:dyDescent="0.25">
      <c r="A52" t="s">
        <v>103</v>
      </c>
      <c r="B52" s="4">
        <v>-3000</v>
      </c>
      <c r="C52" s="4">
        <v>-50</v>
      </c>
      <c r="D52" s="4">
        <v>-50</v>
      </c>
      <c r="E52" s="4">
        <v>-50</v>
      </c>
      <c r="F52" s="4">
        <v>-50</v>
      </c>
      <c r="G52" s="4">
        <v>-50</v>
      </c>
      <c r="H52" s="4">
        <v>-50</v>
      </c>
      <c r="I52" s="4">
        <v>-50</v>
      </c>
      <c r="J52" s="66">
        <v>-50</v>
      </c>
      <c r="K52" s="4">
        <v>-50</v>
      </c>
      <c r="L52" s="4">
        <v>-50</v>
      </c>
      <c r="M52" s="4">
        <v>-50</v>
      </c>
      <c r="N52" s="4">
        <v>-50</v>
      </c>
      <c r="O52" s="4"/>
      <c r="P52" s="4">
        <v>-50</v>
      </c>
      <c r="Q52" s="4">
        <v>-50</v>
      </c>
      <c r="R52" s="4">
        <v>-50</v>
      </c>
      <c r="S52" s="4">
        <v>-50</v>
      </c>
      <c r="T52" s="4">
        <v>-50</v>
      </c>
      <c r="U52" s="4">
        <v>-50</v>
      </c>
      <c r="V52" s="4">
        <v>-50</v>
      </c>
      <c r="W52" s="66">
        <v>-50</v>
      </c>
      <c r="X52" s="4">
        <v>-50</v>
      </c>
      <c r="Y52" s="4">
        <v>-50</v>
      </c>
      <c r="Z52" s="4">
        <v>-50</v>
      </c>
      <c r="AA52" s="4">
        <v>-50</v>
      </c>
      <c r="AB52" s="4"/>
      <c r="AC52" s="4">
        <v>-50</v>
      </c>
      <c r="AD52" s="4">
        <v>-50</v>
      </c>
      <c r="AE52" s="4">
        <v>-50</v>
      </c>
      <c r="AF52" s="4">
        <v>-50</v>
      </c>
      <c r="AG52" s="4">
        <v>-50</v>
      </c>
      <c r="AH52" s="4">
        <v>-50</v>
      </c>
      <c r="AI52" s="4">
        <v>-50</v>
      </c>
      <c r="AJ52" s="66">
        <v>-50</v>
      </c>
    </row>
    <row r="53" spans="1:36" x14ac:dyDescent="0.25">
      <c r="B53" s="4"/>
      <c r="C53" s="4"/>
      <c r="D53" s="4"/>
      <c r="E53" s="4"/>
      <c r="F53" s="4"/>
      <c r="G53" s="4"/>
      <c r="H53" s="4"/>
      <c r="I53" s="4"/>
      <c r="J53" s="6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66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66"/>
    </row>
    <row r="54" spans="1:36" x14ac:dyDescent="0.25">
      <c r="A54" s="1" t="s">
        <v>112</v>
      </c>
      <c r="B54" s="4">
        <f t="shared" ref="B54:J54" si="21">SUM(B31:B52)</f>
        <v>-3000</v>
      </c>
      <c r="C54" s="4">
        <f t="shared" si="21"/>
        <v>3000.943199999997</v>
      </c>
      <c r="D54" s="4">
        <f t="shared" si="21"/>
        <v>9521.4504000000052</v>
      </c>
      <c r="E54" s="4">
        <f t="shared" si="21"/>
        <v>4325.5080000000044</v>
      </c>
      <c r="F54" s="4">
        <f t="shared" si="21"/>
        <v>12210.647199999996</v>
      </c>
      <c r="G54" s="4">
        <f t="shared" si="21"/>
        <v>2496.823199999998</v>
      </c>
      <c r="H54" s="4">
        <f t="shared" si="21"/>
        <v>-5059.0200000000013</v>
      </c>
      <c r="I54" s="4">
        <f t="shared" si="21"/>
        <v>-610.75200000000109</v>
      </c>
      <c r="J54" s="66">
        <f t="shared" si="21"/>
        <v>-610.75200000000109</v>
      </c>
      <c r="K54" s="4">
        <f>SUM(K31:K53)</f>
        <v>-8061.4518400000024</v>
      </c>
      <c r="L54" s="4">
        <f>SUM(L31:L53)</f>
        <v>-1190.7520000000011</v>
      </c>
      <c r="M54" s="4">
        <f>SUM(M31:M53)</f>
        <v>-710.75200000000109</v>
      </c>
      <c r="N54" s="4">
        <f>SUM(N31:N53)</f>
        <v>-710.75200000000109</v>
      </c>
      <c r="O54" s="4"/>
      <c r="P54" s="4">
        <f t="shared" ref="P54:AA54" si="22">SUM(P31:P53)</f>
        <v>7608.2351999999983</v>
      </c>
      <c r="Q54" s="4">
        <f t="shared" si="22"/>
        <v>12033.986399999998</v>
      </c>
      <c r="R54" s="4">
        <f t="shared" si="22"/>
        <v>5798.0439999999971</v>
      </c>
      <c r="S54" s="4">
        <f t="shared" si="22"/>
        <v>15971.183200000003</v>
      </c>
      <c r="T54" s="4">
        <f t="shared" si="22"/>
        <v>3441.3591999999944</v>
      </c>
      <c r="U54" s="4">
        <f t="shared" si="22"/>
        <v>-6358.4840000000013</v>
      </c>
      <c r="V54" s="4">
        <f t="shared" si="22"/>
        <v>1055.2959999999978</v>
      </c>
      <c r="W54" s="66">
        <f t="shared" si="22"/>
        <v>1055.2959999999978</v>
      </c>
      <c r="X54" s="4">
        <f t="shared" si="22"/>
        <v>-8872.002692799997</v>
      </c>
      <c r="Y54" s="4">
        <f t="shared" si="22"/>
        <v>525.29599999999778</v>
      </c>
      <c r="Z54" s="4">
        <f t="shared" si="22"/>
        <v>1005.2959999999978</v>
      </c>
      <c r="AA54" s="4">
        <f t="shared" si="22"/>
        <v>1005.2959999999978</v>
      </c>
      <c r="AB54" s="4"/>
      <c r="AC54" s="4">
        <f t="shared" ref="AC54:AJ54" si="23">SUM(AC31:AC53)</f>
        <v>10295.274399999998</v>
      </c>
      <c r="AD54" s="4">
        <f t="shared" si="23"/>
        <v>15927.355999999989</v>
      </c>
      <c r="AE54" s="4">
        <f t="shared" si="23"/>
        <v>9484.6103999999941</v>
      </c>
      <c r="AF54" s="4">
        <f t="shared" si="23"/>
        <v>24989.749599999999</v>
      </c>
      <c r="AG54" s="4">
        <f t="shared" si="23"/>
        <v>3843.4295999999913</v>
      </c>
      <c r="AH54" s="4">
        <f t="shared" si="23"/>
        <v>-12339.508000000002</v>
      </c>
      <c r="AI54" s="4">
        <f t="shared" si="23"/>
        <v>1005.2959999999978</v>
      </c>
      <c r="AJ54" s="66">
        <f t="shared" si="23"/>
        <v>1005.2959999999978</v>
      </c>
    </row>
    <row r="55" spans="1:36" x14ac:dyDescent="0.25">
      <c r="B55" s="4"/>
      <c r="C55" s="4"/>
      <c r="D55" s="4"/>
      <c r="E55" s="4"/>
      <c r="F55" s="4"/>
      <c r="G55" s="4"/>
      <c r="H55" s="4"/>
      <c r="I55" s="4"/>
      <c r="J55" s="6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66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66"/>
    </row>
    <row r="56" spans="1:36" x14ac:dyDescent="0.25">
      <c r="B56" s="4"/>
      <c r="C56" s="4"/>
      <c r="D56" s="4"/>
      <c r="E56" s="4"/>
      <c r="F56" s="4"/>
      <c r="G56" s="4"/>
      <c r="H56" s="4"/>
      <c r="I56" s="29" t="s">
        <v>107</v>
      </c>
      <c r="J56" s="67">
        <f>SUM(B54:J54)</f>
        <v>22274.848000000002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29" t="s">
        <v>108</v>
      </c>
      <c r="W56" s="67">
        <f>SUM(K54:W54)</f>
        <v>29931.208159999984</v>
      </c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29" t="s">
        <v>109</v>
      </c>
      <c r="AJ56" s="67">
        <f>SUM(X54:AJ54)</f>
        <v>47875.389307199956</v>
      </c>
    </row>
    <row r="57" spans="1:36" x14ac:dyDescent="0.25">
      <c r="B57" s="4"/>
      <c r="C57" s="4"/>
      <c r="D57" s="4"/>
      <c r="E57" s="4"/>
      <c r="F57" s="4"/>
      <c r="G57" s="4"/>
      <c r="H57" s="4"/>
      <c r="I57" s="4"/>
      <c r="J57" s="6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66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66"/>
    </row>
    <row r="58" spans="1:36" x14ac:dyDescent="0.25">
      <c r="A58" s="1" t="s">
        <v>104</v>
      </c>
      <c r="B58" s="4"/>
      <c r="C58" s="4"/>
      <c r="D58" s="4"/>
      <c r="E58" s="4"/>
      <c r="F58" s="4"/>
      <c r="G58" s="4"/>
      <c r="H58" s="4"/>
      <c r="I58" s="4"/>
      <c r="J58" s="6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66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66"/>
    </row>
    <row r="59" spans="1:36" x14ac:dyDescent="0.25">
      <c r="A59" t="s">
        <v>105</v>
      </c>
      <c r="B59" s="4"/>
      <c r="C59" s="4"/>
      <c r="D59" s="4">
        <f>-0.15825*$J$56/3</f>
        <v>-1174.9982320000001</v>
      </c>
      <c r="E59" s="4"/>
      <c r="F59" s="4"/>
      <c r="G59" s="4">
        <f>-0.15825*$J$56/3</f>
        <v>-1174.9982320000001</v>
      </c>
      <c r="H59" s="4"/>
      <c r="I59" s="4"/>
      <c r="J59" s="66">
        <f>-0.15825*$J$56/3</f>
        <v>-1174.9982320000001</v>
      </c>
      <c r="K59" s="4"/>
      <c r="L59" s="4"/>
      <c r="M59" s="4">
        <f>-0.15825*$W$56/4</f>
        <v>-1184.1534228299993</v>
      </c>
      <c r="N59" s="4"/>
      <c r="O59" s="4"/>
      <c r="P59" s="4"/>
      <c r="Q59" s="4">
        <f>-0.15825*$W$56/4</f>
        <v>-1184.1534228299993</v>
      </c>
      <c r="R59" s="4"/>
      <c r="S59" s="4"/>
      <c r="T59" s="4">
        <f>-0.15825*$W$56/4</f>
        <v>-1184.1534228299993</v>
      </c>
      <c r="U59" s="4"/>
      <c r="V59" s="4"/>
      <c r="W59" s="66">
        <f>-0.15825*$W$56/4</f>
        <v>-1184.1534228299993</v>
      </c>
      <c r="X59" s="4"/>
      <c r="Y59" s="4"/>
      <c r="Z59" s="4">
        <f>-0.15825*$AJ$56/4</f>
        <v>-1894.0700894660984</v>
      </c>
      <c r="AA59" s="4"/>
      <c r="AB59" s="4"/>
      <c r="AC59" s="4"/>
      <c r="AD59" s="4">
        <f>-0.15825*$AJ$56/4</f>
        <v>-1894.0700894660984</v>
      </c>
      <c r="AE59" s="4"/>
      <c r="AF59" s="4"/>
      <c r="AG59" s="4">
        <f>-0.15825*$AJ$56/4</f>
        <v>-1894.0700894660984</v>
      </c>
      <c r="AH59" s="4"/>
      <c r="AI59" s="4"/>
      <c r="AJ59" s="66">
        <f>-0.15825*$AJ$56/4</f>
        <v>-1894.0700894660984</v>
      </c>
    </row>
    <row r="60" spans="1:36" x14ac:dyDescent="0.25">
      <c r="A60" t="s">
        <v>106</v>
      </c>
      <c r="B60" s="4"/>
      <c r="C60" s="4">
        <f>-0.035*3.9*FLOOR($J$56,100)/3</f>
        <v>-1010.1</v>
      </c>
      <c r="D60" s="4"/>
      <c r="E60" s="4"/>
      <c r="F60" s="4">
        <f>-0.035*3.9*FLOOR($J$56,100)/3</f>
        <v>-1010.1</v>
      </c>
      <c r="G60" s="4"/>
      <c r="H60" s="4"/>
      <c r="I60" s="4">
        <f>-0.035*3.9*FLOOR($J$56,100)/3</f>
        <v>-1010.1</v>
      </c>
      <c r="J60" s="66"/>
      <c r="K60" s="4"/>
      <c r="L60" s="4">
        <f>-0.035*3.9*FLOOR($W$56,100)/4</f>
        <v>-1020.3375000000001</v>
      </c>
      <c r="M60" s="4"/>
      <c r="N60" s="4"/>
      <c r="O60" s="4"/>
      <c r="P60" s="4">
        <f>-0.035*3.9*FLOOR($W$56,100)/4</f>
        <v>-1020.3375000000001</v>
      </c>
      <c r="Q60" s="4"/>
      <c r="R60" s="4"/>
      <c r="S60" s="4">
        <f>-0.035*3.9*FLOOR($W$56,100)/4</f>
        <v>-1020.3375000000001</v>
      </c>
      <c r="T60" s="4"/>
      <c r="U60" s="4"/>
      <c r="V60" s="4">
        <f>-0.035*3.9*FLOOR($W$56,100)/4</f>
        <v>-1020.3375000000001</v>
      </c>
      <c r="W60" s="66"/>
      <c r="X60" s="4"/>
      <c r="Y60" s="4">
        <f>-0.035*3.9*FLOOR($AJ$56,100)/4</f>
        <v>-1631.1750000000002</v>
      </c>
      <c r="Z60" s="4"/>
      <c r="AA60" s="4"/>
      <c r="AB60" s="4"/>
      <c r="AC60" s="4">
        <f>-0.035*3.9*FLOOR($AJ$56,100)/4</f>
        <v>-1631.1750000000002</v>
      </c>
      <c r="AD60" s="4"/>
      <c r="AE60" s="4"/>
      <c r="AF60" s="4">
        <f>-0.035*3.9*FLOOR($AJ$56,100)/4</f>
        <v>-1631.1750000000002</v>
      </c>
      <c r="AG60" s="4"/>
      <c r="AH60" s="4"/>
      <c r="AI60" s="4">
        <f>-0.035*3.9*FLOOR($AJ$56,100)/4</f>
        <v>-1631.1750000000002</v>
      </c>
      <c r="AJ60" s="66"/>
    </row>
    <row r="61" spans="1:36" x14ac:dyDescent="0.25">
      <c r="B61" s="4"/>
      <c r="C61" s="4"/>
      <c r="D61" s="4"/>
      <c r="E61" s="4"/>
      <c r="F61" s="4"/>
      <c r="G61" s="4"/>
      <c r="H61" s="4"/>
      <c r="I61" s="4"/>
      <c r="J61" s="6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66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66"/>
    </row>
    <row r="62" spans="1:36" x14ac:dyDescent="0.25">
      <c r="A62" s="1" t="s">
        <v>114</v>
      </c>
      <c r="B62" s="4"/>
      <c r="C62" s="4"/>
      <c r="D62" s="4"/>
      <c r="E62" s="4"/>
      <c r="F62" s="4"/>
      <c r="G62" s="4"/>
      <c r="H62" s="4"/>
      <c r="I62" s="4"/>
      <c r="J62" s="6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66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66"/>
    </row>
    <row r="63" spans="1:36" x14ac:dyDescent="0.25">
      <c r="A63" s="1"/>
      <c r="B63" s="4"/>
      <c r="C63" s="4"/>
      <c r="D63" s="4"/>
      <c r="E63" s="4"/>
      <c r="F63" s="4"/>
      <c r="G63" s="4"/>
      <c r="H63" s="4"/>
      <c r="I63" s="4"/>
      <c r="J63" s="6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66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66"/>
    </row>
    <row r="64" spans="1:36" x14ac:dyDescent="0.25">
      <c r="B64" s="4"/>
      <c r="C64" s="4"/>
      <c r="D64" s="4"/>
      <c r="E64" s="4"/>
      <c r="F64" s="4"/>
      <c r="G64" s="4"/>
      <c r="H64" s="4"/>
      <c r="I64" s="4"/>
      <c r="J64" s="6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66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66"/>
    </row>
    <row r="65" spans="1:36" x14ac:dyDescent="0.25">
      <c r="A65" s="1" t="s">
        <v>0</v>
      </c>
      <c r="B65" s="4"/>
      <c r="C65" s="4"/>
      <c r="D65" s="4"/>
      <c r="E65" s="4"/>
      <c r="F65" s="4"/>
      <c r="G65" s="4"/>
      <c r="H65" s="4"/>
      <c r="I65" s="4"/>
      <c r="J65" s="6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66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66"/>
    </row>
    <row r="66" spans="1:36" x14ac:dyDescent="0.25">
      <c r="A66" t="s">
        <v>69</v>
      </c>
      <c r="B66" s="4">
        <v>50000</v>
      </c>
      <c r="C66" s="4"/>
      <c r="D66" s="4"/>
      <c r="E66" s="4"/>
      <c r="F66" s="4"/>
      <c r="G66" s="4"/>
      <c r="H66" s="4"/>
      <c r="I66" s="4"/>
      <c r="J66" s="6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66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66"/>
    </row>
    <row r="67" spans="1:36" x14ac:dyDescent="0.25">
      <c r="A67" t="s">
        <v>115</v>
      </c>
      <c r="B67" s="4">
        <f>SUM(B47:B52)</f>
        <v>-3000</v>
      </c>
      <c r="C67" s="4">
        <f t="shared" ref="C67:N67" si="24">SUM(B31:B39)+SUM(C47:C52)</f>
        <v>-3312.8</v>
      </c>
      <c r="D67" s="4">
        <f t="shared" si="24"/>
        <v>-35519.056800000006</v>
      </c>
      <c r="E67" s="4">
        <f t="shared" si="24"/>
        <v>-40812.549599999998</v>
      </c>
      <c r="F67" s="4">
        <f t="shared" si="24"/>
        <v>-52872.491999999998</v>
      </c>
      <c r="G67" s="4">
        <f t="shared" si="24"/>
        <v>-43755.352800000008</v>
      </c>
      <c r="H67" s="4">
        <f t="shared" si="24"/>
        <v>-31007.176800000001</v>
      </c>
      <c r="I67" s="4">
        <f t="shared" si="24"/>
        <v>-14035.02</v>
      </c>
      <c r="J67" s="66">
        <f t="shared" si="24"/>
        <v>-9586.7520000000004</v>
      </c>
      <c r="K67" s="4">
        <f t="shared" si="24"/>
        <v>-17037.451840000002</v>
      </c>
      <c r="L67" s="4">
        <f t="shared" si="24"/>
        <v>-10166.752</v>
      </c>
      <c r="M67" s="4">
        <f t="shared" si="24"/>
        <v>-9686.7520000000004</v>
      </c>
      <c r="N67" s="4">
        <f t="shared" si="24"/>
        <v>-9686.7520000000004</v>
      </c>
      <c r="O67" s="4"/>
      <c r="P67" s="4">
        <f>SUM(N31:N39)+SUM(P47:P52)</f>
        <v>-9686.7520000000004</v>
      </c>
      <c r="Q67" s="4">
        <f t="shared" ref="Q67:AA67" si="25">SUM(P31:P39)+SUM(Q47:Q52)</f>
        <v>-45075.764800000004</v>
      </c>
      <c r="R67" s="4">
        <f t="shared" si="25"/>
        <v>-51852.013600000006</v>
      </c>
      <c r="S67" s="4">
        <f t="shared" si="25"/>
        <v>-63191.956000000006</v>
      </c>
      <c r="T67" s="4">
        <f t="shared" si="25"/>
        <v>-54074.816800000001</v>
      </c>
      <c r="U67" s="4">
        <f t="shared" si="25"/>
        <v>-41326.640800000008</v>
      </c>
      <c r="V67" s="4">
        <f t="shared" si="25"/>
        <v>-24354.484</v>
      </c>
      <c r="W67" s="66">
        <f t="shared" si="25"/>
        <v>-16940.704000000002</v>
      </c>
      <c r="X67" s="4">
        <f t="shared" si="25"/>
        <v>-26868.002692799997</v>
      </c>
      <c r="Y67" s="4">
        <f t="shared" si="25"/>
        <v>-17470.704000000002</v>
      </c>
      <c r="Z67" s="4">
        <f t="shared" si="25"/>
        <v>-16990.704000000002</v>
      </c>
      <c r="AA67" s="4">
        <f t="shared" si="25"/>
        <v>-16990.704000000002</v>
      </c>
      <c r="AB67" s="4"/>
      <c r="AC67" s="4">
        <f>SUM(AA31:AA39)+SUM(AC47:AC52)</f>
        <v>-16990.704000000002</v>
      </c>
      <c r="AD67" s="4">
        <f t="shared" ref="AD67:AJ67" si="26">SUM(AC31:AC39)+SUM(AD47:AD52)</f>
        <v>-55000.725600000005</v>
      </c>
      <c r="AE67" s="4">
        <f t="shared" si="26"/>
        <v>-68770.644000000015</v>
      </c>
      <c r="AF67" s="4">
        <f t="shared" si="26"/>
        <v>-82693.38960000001</v>
      </c>
      <c r="AG67" s="4">
        <f t="shared" si="26"/>
        <v>-73216.250400000004</v>
      </c>
      <c r="AH67" s="4">
        <f t="shared" si="26"/>
        <v>-55004.570400000011</v>
      </c>
      <c r="AI67" s="4">
        <f t="shared" si="26"/>
        <v>-30335.508000000002</v>
      </c>
      <c r="AJ67" s="66">
        <f t="shared" si="26"/>
        <v>-16990.704000000002</v>
      </c>
    </row>
    <row r="68" spans="1:36" x14ac:dyDescent="0.25">
      <c r="A68" t="s">
        <v>113</v>
      </c>
      <c r="B68" s="4">
        <v>0</v>
      </c>
      <c r="C68" s="4">
        <f>SUM(C58:C62)</f>
        <v>-1010.1</v>
      </c>
      <c r="D68" s="4">
        <f t="shared" ref="D68:AJ68" si="27">SUM(D58:D62)</f>
        <v>-1174.9982320000001</v>
      </c>
      <c r="E68" s="4">
        <f t="shared" si="27"/>
        <v>0</v>
      </c>
      <c r="F68" s="4">
        <f t="shared" si="27"/>
        <v>-1010.1</v>
      </c>
      <c r="G68" s="4">
        <f t="shared" si="27"/>
        <v>-1174.9982320000001</v>
      </c>
      <c r="H68" s="4">
        <f t="shared" si="27"/>
        <v>0</v>
      </c>
      <c r="I68" s="4">
        <f t="shared" si="27"/>
        <v>-1010.1</v>
      </c>
      <c r="J68" s="66">
        <f t="shared" si="27"/>
        <v>-1174.9982320000001</v>
      </c>
      <c r="K68" s="4">
        <f t="shared" si="27"/>
        <v>0</v>
      </c>
      <c r="L68" s="4">
        <f t="shared" si="27"/>
        <v>-1020.3375000000001</v>
      </c>
      <c r="M68" s="4">
        <f t="shared" si="27"/>
        <v>-1184.1534228299993</v>
      </c>
      <c r="N68" s="4">
        <f t="shared" si="27"/>
        <v>0</v>
      </c>
      <c r="O68" s="4"/>
      <c r="P68" s="4">
        <f t="shared" si="27"/>
        <v>-1020.3375000000001</v>
      </c>
      <c r="Q68" s="4">
        <f t="shared" si="27"/>
        <v>-1184.1534228299993</v>
      </c>
      <c r="R68" s="4">
        <f t="shared" si="27"/>
        <v>0</v>
      </c>
      <c r="S68" s="4">
        <f t="shared" si="27"/>
        <v>-1020.3375000000001</v>
      </c>
      <c r="T68" s="4">
        <f t="shared" si="27"/>
        <v>-1184.1534228299993</v>
      </c>
      <c r="U68" s="4">
        <f t="shared" si="27"/>
        <v>0</v>
      </c>
      <c r="V68" s="4">
        <f t="shared" si="27"/>
        <v>-1020.3375000000001</v>
      </c>
      <c r="W68" s="66">
        <f t="shared" si="27"/>
        <v>-1184.1534228299993</v>
      </c>
      <c r="X68" s="4">
        <f t="shared" si="27"/>
        <v>0</v>
      </c>
      <c r="Y68" s="4">
        <f t="shared" si="27"/>
        <v>-1631.1750000000002</v>
      </c>
      <c r="Z68" s="4">
        <f t="shared" si="27"/>
        <v>-1894.0700894660984</v>
      </c>
      <c r="AA68" s="4">
        <f t="shared" si="27"/>
        <v>0</v>
      </c>
      <c r="AB68" s="4"/>
      <c r="AC68" s="4">
        <f t="shared" si="27"/>
        <v>-1631.1750000000002</v>
      </c>
      <c r="AD68" s="4">
        <f t="shared" si="27"/>
        <v>-1894.0700894660984</v>
      </c>
      <c r="AE68" s="4">
        <f t="shared" si="27"/>
        <v>0</v>
      </c>
      <c r="AF68" s="4">
        <f t="shared" si="27"/>
        <v>-1631.1750000000002</v>
      </c>
      <c r="AG68" s="4">
        <f t="shared" si="27"/>
        <v>-1894.0700894660984</v>
      </c>
      <c r="AH68" s="4">
        <f t="shared" si="27"/>
        <v>0</v>
      </c>
      <c r="AI68" s="4">
        <f t="shared" si="27"/>
        <v>-1631.1750000000002</v>
      </c>
      <c r="AJ68" s="66">
        <f t="shared" si="27"/>
        <v>-1894.0700894660984</v>
      </c>
    </row>
    <row r="69" spans="1:36" x14ac:dyDescent="0.25">
      <c r="A69" t="s">
        <v>70</v>
      </c>
      <c r="B69" s="4">
        <v>0</v>
      </c>
      <c r="C69" s="4">
        <v>0</v>
      </c>
      <c r="D69" s="4">
        <f t="shared" ref="D69:N69" si="28">SUM(B42:B44)</f>
        <v>0</v>
      </c>
      <c r="E69" s="4">
        <f t="shared" si="28"/>
        <v>39500</v>
      </c>
      <c r="F69" s="4">
        <f t="shared" si="28"/>
        <v>50334</v>
      </c>
      <c r="G69" s="4">
        <f t="shared" si="28"/>
        <v>57198</v>
      </c>
      <c r="H69" s="4">
        <f t="shared" si="28"/>
        <v>55966</v>
      </c>
      <c r="I69" s="4">
        <f t="shared" si="28"/>
        <v>33504</v>
      </c>
      <c r="J69" s="66">
        <f t="shared" si="28"/>
        <v>8976</v>
      </c>
      <c r="K69" s="4">
        <f t="shared" si="28"/>
        <v>8976</v>
      </c>
      <c r="L69" s="4">
        <f t="shared" si="28"/>
        <v>8976</v>
      </c>
      <c r="M69" s="4">
        <f t="shared" si="28"/>
        <v>8976</v>
      </c>
      <c r="N69" s="4">
        <f t="shared" si="28"/>
        <v>8976</v>
      </c>
      <c r="O69" s="4"/>
      <c r="P69" s="4">
        <f>SUM(M42:M44)</f>
        <v>8976</v>
      </c>
      <c r="Q69" s="4">
        <f>SUM(N42:N44)</f>
        <v>8976</v>
      </c>
      <c r="R69" s="4">
        <f t="shared" ref="R69:AA69" si="29">SUM(P42:P44)</f>
        <v>52684</v>
      </c>
      <c r="S69" s="4">
        <f t="shared" si="29"/>
        <v>63886</v>
      </c>
      <c r="T69" s="4">
        <f t="shared" si="29"/>
        <v>68990</v>
      </c>
      <c r="U69" s="4">
        <f t="shared" si="29"/>
        <v>70046</v>
      </c>
      <c r="V69" s="4">
        <f t="shared" si="29"/>
        <v>44768</v>
      </c>
      <c r="W69" s="66">
        <f t="shared" si="29"/>
        <v>17996</v>
      </c>
      <c r="X69" s="4">
        <f t="shared" si="29"/>
        <v>17996</v>
      </c>
      <c r="Y69" s="4">
        <f t="shared" si="29"/>
        <v>17996</v>
      </c>
      <c r="Z69" s="4">
        <f t="shared" si="29"/>
        <v>17996</v>
      </c>
      <c r="AA69" s="4">
        <f t="shared" si="29"/>
        <v>17996</v>
      </c>
      <c r="AB69" s="4"/>
      <c r="AC69" s="4">
        <f>SUM(Z42:Z44)</f>
        <v>17996</v>
      </c>
      <c r="AD69" s="4">
        <f>SUM(AA42:AA44)</f>
        <v>17996</v>
      </c>
      <c r="AE69" s="4">
        <f t="shared" ref="AE69:AJ69" si="30">SUM(AC42:AC44)</f>
        <v>65296</v>
      </c>
      <c r="AF69" s="4">
        <f t="shared" si="30"/>
        <v>84698</v>
      </c>
      <c r="AG69" s="4">
        <f t="shared" si="30"/>
        <v>92178</v>
      </c>
      <c r="AH69" s="4">
        <f t="shared" si="30"/>
        <v>98206</v>
      </c>
      <c r="AI69" s="4">
        <f t="shared" si="30"/>
        <v>58848</v>
      </c>
      <c r="AJ69" s="66">
        <f t="shared" si="30"/>
        <v>17996</v>
      </c>
    </row>
    <row r="70" spans="1:36" x14ac:dyDescent="0.25">
      <c r="A70" t="s">
        <v>71</v>
      </c>
      <c r="B70" s="10">
        <f>B66+B67+B69+B68</f>
        <v>47000</v>
      </c>
      <c r="C70" s="10">
        <f>B70+C67+C69+C68</f>
        <v>42677.1</v>
      </c>
      <c r="D70" s="10">
        <f t="shared" ref="D70:AJ70" si="31">C70+D67+D69+D68</f>
        <v>5983.0449679999929</v>
      </c>
      <c r="E70" s="10">
        <f t="shared" si="31"/>
        <v>4670.4953679999962</v>
      </c>
      <c r="F70" s="10">
        <f t="shared" si="31"/>
        <v>1121.903367999998</v>
      </c>
      <c r="G70" s="10">
        <f t="shared" si="31"/>
        <v>13389.552335999992</v>
      </c>
      <c r="H70" s="10">
        <f t="shared" si="31"/>
        <v>38348.375535999992</v>
      </c>
      <c r="I70" s="10">
        <f t="shared" si="31"/>
        <v>56807.25553599999</v>
      </c>
      <c r="J70" s="68">
        <f t="shared" si="31"/>
        <v>55021.505303999991</v>
      </c>
      <c r="K70" s="10">
        <f t="shared" si="31"/>
        <v>46960.05346399999</v>
      </c>
      <c r="L70" s="10">
        <f t="shared" si="31"/>
        <v>44748.963963999988</v>
      </c>
      <c r="M70" s="10">
        <f t="shared" si="31"/>
        <v>42854.058541169987</v>
      </c>
      <c r="N70" s="10">
        <f t="shared" si="31"/>
        <v>42143.306541169986</v>
      </c>
      <c r="O70" s="10"/>
      <c r="P70" s="10">
        <f>N70+P67+P69+P68</f>
        <v>40412.217041169984</v>
      </c>
      <c r="Q70" s="10">
        <f t="shared" si="31"/>
        <v>3128.2988183399807</v>
      </c>
      <c r="R70" s="10">
        <f t="shared" si="31"/>
        <v>3960.2852183399737</v>
      </c>
      <c r="S70" s="10">
        <f t="shared" si="31"/>
        <v>3633.991718339968</v>
      </c>
      <c r="T70" s="10">
        <f t="shared" si="31"/>
        <v>17365.021495509965</v>
      </c>
      <c r="U70" s="10">
        <f t="shared" si="31"/>
        <v>46084.380695509957</v>
      </c>
      <c r="V70" s="10">
        <f t="shared" si="31"/>
        <v>65477.559195509959</v>
      </c>
      <c r="W70" s="68">
        <f t="shared" si="31"/>
        <v>65348.701772679953</v>
      </c>
      <c r="X70" s="10">
        <f t="shared" si="31"/>
        <v>56476.699079879952</v>
      </c>
      <c r="Y70" s="10">
        <f t="shared" si="31"/>
        <v>55370.820079879952</v>
      </c>
      <c r="Z70" s="10">
        <f t="shared" si="31"/>
        <v>54482.045990413855</v>
      </c>
      <c r="AA70" s="10">
        <f t="shared" si="31"/>
        <v>55487.341990413857</v>
      </c>
      <c r="AB70" s="10"/>
      <c r="AC70" s="10">
        <f>AA70+AC67+AC69+AC68</f>
        <v>54861.462990413856</v>
      </c>
      <c r="AD70" s="10">
        <f t="shared" si="31"/>
        <v>15962.667300947753</v>
      </c>
      <c r="AE70" s="10">
        <f t="shared" si="31"/>
        <v>12488.023300947738</v>
      </c>
      <c r="AF70" s="10">
        <f t="shared" si="31"/>
        <v>12861.458700947729</v>
      </c>
      <c r="AG70" s="10">
        <f t="shared" si="31"/>
        <v>29929.138211481622</v>
      </c>
      <c r="AH70" s="10">
        <f t="shared" si="31"/>
        <v>73130.567811481611</v>
      </c>
      <c r="AI70" s="10">
        <f t="shared" si="31"/>
        <v>100011.88481148161</v>
      </c>
      <c r="AJ70" s="68">
        <f t="shared" si="31"/>
        <v>99123.11072201551</v>
      </c>
    </row>
  </sheetData>
  <conditionalFormatting sqref="B30:AJ50 B52:AJ72">
    <cfRule type="cellIs" dxfId="3" priority="2" operator="lessThan">
      <formula>0</formula>
    </cfRule>
  </conditionalFormatting>
  <conditionalFormatting sqref="B51:AJ51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AA1A-9854-4661-AE88-AC323A332153}">
  <dimension ref="A2:AJ70"/>
  <sheetViews>
    <sheetView topLeftCell="A9" workbookViewId="0">
      <selection activeCell="C45" sqref="C45"/>
    </sheetView>
  </sheetViews>
  <sheetFormatPr defaultColWidth="9.140625" defaultRowHeight="15" x14ac:dyDescent="0.25"/>
  <cols>
    <col min="1" max="1" width="30.7109375" bestFit="1" customWidth="1"/>
    <col min="2" max="36" width="12.85546875" customWidth="1"/>
  </cols>
  <sheetData>
    <row r="2" spans="1:36" ht="21" x14ac:dyDescent="0.35">
      <c r="A2" s="2" t="s">
        <v>110</v>
      </c>
    </row>
    <row r="4" spans="1:36" x14ac:dyDescent="0.25">
      <c r="B4" s="23" t="s">
        <v>54</v>
      </c>
      <c r="C4" s="26"/>
      <c r="D4" s="23"/>
      <c r="E4" s="23"/>
      <c r="F4" s="23"/>
      <c r="G4" s="23"/>
      <c r="H4" s="56" t="s">
        <v>96</v>
      </c>
      <c r="I4" s="56"/>
      <c r="J4" s="61"/>
      <c r="K4" s="56"/>
      <c r="L4" s="56"/>
      <c r="M4" s="56"/>
      <c r="N4" s="56"/>
      <c r="O4" s="23" t="s">
        <v>97</v>
      </c>
      <c r="P4" s="26"/>
      <c r="Q4" s="23"/>
      <c r="R4" s="23"/>
      <c r="S4" s="23"/>
      <c r="T4" s="23"/>
      <c r="U4" s="56" t="s">
        <v>98</v>
      </c>
      <c r="V4" s="56"/>
      <c r="W4" s="61"/>
      <c r="X4" s="56"/>
      <c r="Y4" s="56"/>
      <c r="Z4" s="56"/>
      <c r="AA4" s="56"/>
      <c r="AB4" s="23" t="s">
        <v>99</v>
      </c>
      <c r="AC4" s="26"/>
      <c r="AD4" s="23"/>
      <c r="AE4" s="23"/>
      <c r="AF4" s="23"/>
      <c r="AG4" s="23"/>
      <c r="AH4" s="56" t="s">
        <v>100</v>
      </c>
      <c r="AI4" s="56"/>
      <c r="AJ4" s="61"/>
    </row>
    <row r="5" spans="1:36" x14ac:dyDescent="0.25">
      <c r="A5" s="1" t="s">
        <v>53</v>
      </c>
      <c r="B5" s="24" t="s">
        <v>93</v>
      </c>
      <c r="C5" s="24" t="s">
        <v>62</v>
      </c>
      <c r="D5" s="24"/>
      <c r="E5" s="24"/>
      <c r="F5" s="24"/>
      <c r="G5" s="24"/>
      <c r="H5" s="57"/>
      <c r="I5" s="57"/>
      <c r="J5" s="62"/>
      <c r="K5" s="57"/>
      <c r="L5" s="57"/>
      <c r="M5" s="57"/>
      <c r="N5" s="57"/>
      <c r="O5" s="24" t="s">
        <v>93</v>
      </c>
      <c r="P5" s="24" t="s">
        <v>62</v>
      </c>
      <c r="Q5" s="24"/>
      <c r="R5" s="24"/>
      <c r="S5" s="24"/>
      <c r="T5" s="24"/>
      <c r="U5" s="57"/>
      <c r="V5" s="57"/>
      <c r="W5" s="62"/>
      <c r="X5" s="57"/>
      <c r="Y5" s="57"/>
      <c r="Z5" s="57"/>
      <c r="AA5" s="57"/>
      <c r="AB5" s="24" t="s">
        <v>93</v>
      </c>
      <c r="AC5" s="24" t="s">
        <v>62</v>
      </c>
      <c r="AD5" s="24"/>
      <c r="AE5" s="24"/>
      <c r="AF5" s="24"/>
      <c r="AG5" s="24"/>
      <c r="AH5" s="57"/>
      <c r="AI5" s="57"/>
      <c r="AJ5" s="62"/>
    </row>
    <row r="6" spans="1:36" x14ac:dyDescent="0.25">
      <c r="A6" t="str">
        <f>Mitarbeitermodelle!A4</f>
        <v>RS Aushilfe fix</v>
      </c>
      <c r="B6" s="30">
        <v>0</v>
      </c>
      <c r="C6" s="26">
        <f>$B$6*Mitarbeitermodelle!B8</f>
        <v>0</v>
      </c>
      <c r="D6" s="26">
        <f>$B$6*Mitarbeitermodelle!C8</f>
        <v>0</v>
      </c>
      <c r="E6" s="26">
        <f>$B$6*Mitarbeitermodelle!D8</f>
        <v>0</v>
      </c>
      <c r="F6" s="26">
        <f>$B$6*Mitarbeitermodelle!E8</f>
        <v>0</v>
      </c>
      <c r="G6" s="26">
        <f>$B$6*Mitarbeitermodelle!F8</f>
        <v>0</v>
      </c>
      <c r="H6" s="57"/>
      <c r="I6" s="57"/>
      <c r="J6" s="62"/>
      <c r="K6" s="57"/>
      <c r="L6" s="57"/>
      <c r="M6" s="57"/>
      <c r="N6" s="57"/>
      <c r="O6" s="30">
        <v>0</v>
      </c>
      <c r="P6" s="26">
        <f>$O$6*Mitarbeitermodelle!B8</f>
        <v>0</v>
      </c>
      <c r="Q6" s="26">
        <f>$O$6*Mitarbeitermodelle!C8</f>
        <v>0</v>
      </c>
      <c r="R6" s="26">
        <f>$O$6*Mitarbeitermodelle!D8</f>
        <v>0</v>
      </c>
      <c r="S6" s="26">
        <f>$O$6*Mitarbeitermodelle!E8</f>
        <v>0</v>
      </c>
      <c r="T6" s="26">
        <f>$O$6*Mitarbeitermodelle!F8</f>
        <v>0</v>
      </c>
      <c r="U6" s="57"/>
      <c r="V6" s="57"/>
      <c r="W6" s="62"/>
      <c r="X6" s="57"/>
      <c r="Y6" s="57"/>
      <c r="Z6" s="57"/>
      <c r="AA6" s="57"/>
      <c r="AB6" s="30">
        <f>O6</f>
        <v>0</v>
      </c>
      <c r="AC6" s="26">
        <f>$AB$6*Mitarbeitermodelle!B8</f>
        <v>0</v>
      </c>
      <c r="AD6" s="26">
        <f>$AB$6*Mitarbeitermodelle!C8</f>
        <v>0</v>
      </c>
      <c r="AE6" s="26">
        <f>$AB$6*Mitarbeitermodelle!D8</f>
        <v>0</v>
      </c>
      <c r="AF6" s="26">
        <f>$AB$6*Mitarbeitermodelle!E8</f>
        <v>0</v>
      </c>
      <c r="AG6" s="26">
        <f>$AB$6*Mitarbeitermodelle!F8</f>
        <v>0</v>
      </c>
      <c r="AH6" s="57"/>
      <c r="AI6" s="57"/>
      <c r="AJ6" s="62"/>
    </row>
    <row r="7" spans="1:36" x14ac:dyDescent="0.25">
      <c r="A7" t="str">
        <f>Mitarbeitermodelle!A18</f>
        <v>RS Aushilfe flex 1</v>
      </c>
      <c r="B7" s="30">
        <v>2</v>
      </c>
      <c r="C7" s="26">
        <f>$B$7*Mitarbeitermodelle!B22</f>
        <v>64</v>
      </c>
      <c r="D7" s="26">
        <f>$B$7*Mitarbeitermodelle!C22</f>
        <v>64</v>
      </c>
      <c r="E7" s="26">
        <f>$B$7*Mitarbeitermodelle!D22</f>
        <v>64</v>
      </c>
      <c r="F7" s="26">
        <f>$B$7*Mitarbeitermodelle!E22</f>
        <v>64</v>
      </c>
      <c r="G7" s="26">
        <f>$B$7*Mitarbeitermodelle!F22</f>
        <v>32</v>
      </c>
      <c r="H7" s="57"/>
      <c r="I7" s="57"/>
      <c r="J7" s="62"/>
      <c r="K7" s="57"/>
      <c r="L7" s="57"/>
      <c r="M7" s="57"/>
      <c r="N7" s="57"/>
      <c r="O7" s="30">
        <v>8</v>
      </c>
      <c r="P7" s="26">
        <f>$O$7*Mitarbeitermodelle!B22</f>
        <v>256</v>
      </c>
      <c r="Q7" s="26">
        <f>$O$7*Mitarbeitermodelle!C22</f>
        <v>256</v>
      </c>
      <c r="R7" s="26">
        <f>$O$7*Mitarbeitermodelle!D22</f>
        <v>256</v>
      </c>
      <c r="S7" s="26">
        <f>$O$7*Mitarbeitermodelle!E22</f>
        <v>256</v>
      </c>
      <c r="T7" s="26">
        <f>$O$7*Mitarbeitermodelle!F22</f>
        <v>128</v>
      </c>
      <c r="U7" s="57"/>
      <c r="V7" s="57"/>
      <c r="W7" s="62"/>
      <c r="X7" s="57"/>
      <c r="Y7" s="57"/>
      <c r="Z7" s="57"/>
      <c r="AA7" s="57"/>
      <c r="AB7" s="30">
        <v>8</v>
      </c>
      <c r="AC7" s="26">
        <f>$AB$7*Mitarbeitermodelle!B22</f>
        <v>256</v>
      </c>
      <c r="AD7" s="26">
        <f>$AB$7*Mitarbeitermodelle!C22</f>
        <v>256</v>
      </c>
      <c r="AE7" s="26">
        <f>$AB$7*Mitarbeitermodelle!D22</f>
        <v>256</v>
      </c>
      <c r="AF7" s="26">
        <f>$AB$7*Mitarbeitermodelle!E22</f>
        <v>256</v>
      </c>
      <c r="AG7" s="26">
        <f>$AB$7*Mitarbeitermodelle!F22</f>
        <v>128</v>
      </c>
      <c r="AH7" s="57"/>
      <c r="AI7" s="57"/>
      <c r="AJ7" s="62"/>
    </row>
    <row r="8" spans="1:36" x14ac:dyDescent="0.25">
      <c r="A8" t="str">
        <f>Mitarbeitermodelle!A32</f>
        <v>RS Aushilfe flex 2</v>
      </c>
      <c r="B8" s="30">
        <v>4</v>
      </c>
      <c r="C8" s="26">
        <f>$B$8*Mitarbeitermodelle!B36</f>
        <v>0</v>
      </c>
      <c r="D8" s="26">
        <f>$B$8*Mitarbeitermodelle!C36</f>
        <v>128</v>
      </c>
      <c r="E8" s="26">
        <f>$B$8*Mitarbeitermodelle!D36</f>
        <v>128</v>
      </c>
      <c r="F8" s="26">
        <f>$B$8*Mitarbeitermodelle!E36</f>
        <v>160</v>
      </c>
      <c r="G8" s="26">
        <f>$B$8*Mitarbeitermodelle!F36</f>
        <v>64</v>
      </c>
      <c r="H8" s="57"/>
      <c r="I8" s="57"/>
      <c r="J8" s="62"/>
      <c r="K8" s="57"/>
      <c r="L8" s="57"/>
      <c r="M8" s="57"/>
      <c r="N8" s="57"/>
      <c r="O8" s="30">
        <v>12</v>
      </c>
      <c r="P8" s="26">
        <f>$O$8*Mitarbeitermodelle!B36</f>
        <v>0</v>
      </c>
      <c r="Q8" s="26">
        <f>$O$8*Mitarbeitermodelle!C36</f>
        <v>384</v>
      </c>
      <c r="R8" s="26">
        <f>$O$8*Mitarbeitermodelle!D36</f>
        <v>384</v>
      </c>
      <c r="S8" s="26">
        <f>$O$8*Mitarbeitermodelle!E36</f>
        <v>480</v>
      </c>
      <c r="T8" s="26">
        <f>$O$8*Mitarbeitermodelle!F36</f>
        <v>192</v>
      </c>
      <c r="U8" s="57"/>
      <c r="V8" s="57"/>
      <c r="W8" s="62"/>
      <c r="X8" s="57"/>
      <c r="Y8" s="57"/>
      <c r="Z8" s="57"/>
      <c r="AA8" s="57"/>
      <c r="AB8" s="30">
        <v>16</v>
      </c>
      <c r="AC8" s="26">
        <f>$AB$8*Mitarbeitermodelle!B36</f>
        <v>0</v>
      </c>
      <c r="AD8" s="26">
        <f>$AB$8*Mitarbeitermodelle!C36</f>
        <v>512</v>
      </c>
      <c r="AE8" s="26">
        <f>$AB$8*Mitarbeitermodelle!D36</f>
        <v>512</v>
      </c>
      <c r="AF8" s="26">
        <f>$AB$8*Mitarbeitermodelle!E36</f>
        <v>640</v>
      </c>
      <c r="AG8" s="26">
        <f>$AB$8*Mitarbeitermodelle!F36</f>
        <v>256</v>
      </c>
      <c r="AH8" s="57"/>
      <c r="AI8" s="57"/>
      <c r="AJ8" s="62"/>
    </row>
    <row r="9" spans="1:36" x14ac:dyDescent="0.25">
      <c r="A9" t="str">
        <f>Mitarbeitermodelle!A46</f>
        <v>RS Saisonkraft erste Hälfte</v>
      </c>
      <c r="B9" s="30">
        <v>2</v>
      </c>
      <c r="C9" s="26">
        <f>$B$9*Mitarbeitermodelle!B50</f>
        <v>352</v>
      </c>
      <c r="D9" s="26">
        <f>$B$9*Mitarbeitermodelle!C50</f>
        <v>352</v>
      </c>
      <c r="E9" s="26">
        <f>$B$9*Mitarbeitermodelle!D50</f>
        <v>256</v>
      </c>
      <c r="F9" s="26">
        <f>$B$9*Mitarbeitermodelle!E50</f>
        <v>0</v>
      </c>
      <c r="G9" s="26">
        <f>$B$9*Mitarbeitermodelle!F50</f>
        <v>0</v>
      </c>
      <c r="H9" s="57"/>
      <c r="I9" s="57"/>
      <c r="J9" s="62"/>
      <c r="K9" s="57"/>
      <c r="L9" s="57"/>
      <c r="M9" s="57"/>
      <c r="N9" s="57"/>
      <c r="O9" s="30">
        <v>2</v>
      </c>
      <c r="P9" s="26">
        <f>$O$9*Mitarbeitermodelle!B50</f>
        <v>352</v>
      </c>
      <c r="Q9" s="26">
        <f>$O$9*Mitarbeitermodelle!C50</f>
        <v>352</v>
      </c>
      <c r="R9" s="26">
        <f>$O$9*Mitarbeitermodelle!D50</f>
        <v>256</v>
      </c>
      <c r="S9" s="26">
        <f>$O$9*Mitarbeitermodelle!E50</f>
        <v>0</v>
      </c>
      <c r="T9" s="26">
        <f>$O$9*Mitarbeitermodelle!F50</f>
        <v>0</v>
      </c>
      <c r="U9" s="57"/>
      <c r="V9" s="57"/>
      <c r="W9" s="62"/>
      <c r="X9" s="57"/>
      <c r="Y9" s="57"/>
      <c r="Z9" s="57"/>
      <c r="AA9" s="57"/>
      <c r="AB9" s="30">
        <v>4</v>
      </c>
      <c r="AC9" s="26">
        <f>$AB$9*Mitarbeitermodelle!B50</f>
        <v>704</v>
      </c>
      <c r="AD9" s="26">
        <f>$AB$9*Mitarbeitermodelle!C50</f>
        <v>704</v>
      </c>
      <c r="AE9" s="26">
        <f>$AB$9*Mitarbeitermodelle!D50</f>
        <v>512</v>
      </c>
      <c r="AF9" s="26">
        <f>$AB$9*Mitarbeitermodelle!E50</f>
        <v>0</v>
      </c>
      <c r="AG9" s="26">
        <f>$AB$9*Mitarbeitermodelle!F50</f>
        <v>0</v>
      </c>
      <c r="AH9" s="57"/>
      <c r="AI9" s="57"/>
      <c r="AJ9" s="62"/>
    </row>
    <row r="10" spans="1:36" x14ac:dyDescent="0.25">
      <c r="A10" t="str">
        <f>Mitarbeitermodelle!A60</f>
        <v>RS Saisonkraft zweite Hälfte</v>
      </c>
      <c r="B10" s="30">
        <v>3</v>
      </c>
      <c r="C10" s="26">
        <f>$B$10*Mitarbeitermodelle!B64</f>
        <v>0</v>
      </c>
      <c r="D10" s="26">
        <f>$B$10*Mitarbeitermodelle!C64</f>
        <v>0</v>
      </c>
      <c r="E10" s="26">
        <f>$B$10*Mitarbeitermodelle!D64</f>
        <v>480</v>
      </c>
      <c r="F10" s="26">
        <f>$B$10*Mitarbeitermodelle!E64</f>
        <v>480</v>
      </c>
      <c r="G10" s="26">
        <f>$B$10*Mitarbeitermodelle!F64</f>
        <v>240</v>
      </c>
      <c r="H10" s="57"/>
      <c r="I10" s="57"/>
      <c r="J10" s="62"/>
      <c r="K10" s="57"/>
      <c r="L10" s="57"/>
      <c r="M10" s="57"/>
      <c r="N10" s="57"/>
      <c r="O10" s="30">
        <v>3</v>
      </c>
      <c r="P10" s="26">
        <f>$O$10*Mitarbeitermodelle!B64</f>
        <v>0</v>
      </c>
      <c r="Q10" s="26">
        <f>$O$10*Mitarbeitermodelle!C64</f>
        <v>0</v>
      </c>
      <c r="R10" s="26">
        <f>$O$10*Mitarbeitermodelle!D64</f>
        <v>480</v>
      </c>
      <c r="S10" s="26">
        <f>$O$10*Mitarbeitermodelle!E64</f>
        <v>480</v>
      </c>
      <c r="T10" s="26">
        <f>$O$10*Mitarbeitermodelle!F64</f>
        <v>240</v>
      </c>
      <c r="U10" s="57"/>
      <c r="V10" s="57"/>
      <c r="W10" s="62"/>
      <c r="X10" s="57"/>
      <c r="Y10" s="57"/>
      <c r="Z10" s="57"/>
      <c r="AA10" s="57"/>
      <c r="AB10" s="30">
        <v>4</v>
      </c>
      <c r="AC10" s="26">
        <f>$AB$10*Mitarbeitermodelle!B64</f>
        <v>0</v>
      </c>
      <c r="AD10" s="26">
        <f>$AB$10*Mitarbeitermodelle!C64</f>
        <v>0</v>
      </c>
      <c r="AE10" s="26">
        <f>$AB$10*Mitarbeitermodelle!D64</f>
        <v>640</v>
      </c>
      <c r="AF10" s="26">
        <f>$AB$10*Mitarbeitermodelle!E64</f>
        <v>640</v>
      </c>
      <c r="AG10" s="26">
        <f>$AB$10*Mitarbeitermodelle!F64</f>
        <v>320</v>
      </c>
      <c r="AH10" s="57"/>
      <c r="AI10" s="57"/>
      <c r="AJ10" s="62"/>
    </row>
    <row r="11" spans="1:36" x14ac:dyDescent="0.25">
      <c r="A11" t="str">
        <f>Mitarbeitermodelle!A74</f>
        <v>RS Saisonkraft komplett</v>
      </c>
      <c r="B11" s="30">
        <v>1</v>
      </c>
      <c r="C11" s="26">
        <f>$B$11*Mitarbeitermodelle!B78</f>
        <v>80</v>
      </c>
      <c r="D11" s="26">
        <f>$B$11*Mitarbeitermodelle!C78</f>
        <v>112</v>
      </c>
      <c r="E11" s="26">
        <f>$B$11*Mitarbeitermodelle!D78</f>
        <v>112</v>
      </c>
      <c r="F11" s="26">
        <f>$B$11*Mitarbeitermodelle!E78</f>
        <v>112</v>
      </c>
      <c r="G11" s="26">
        <f>$B$11*Mitarbeitermodelle!F78</f>
        <v>64</v>
      </c>
      <c r="H11" s="57"/>
      <c r="I11" s="57"/>
      <c r="J11" s="62"/>
      <c r="K11" s="57"/>
      <c r="L11" s="57"/>
      <c r="M11" s="57"/>
      <c r="N11" s="57"/>
      <c r="O11" s="30">
        <v>4</v>
      </c>
      <c r="P11" s="26">
        <f>$O$11*Mitarbeitermodelle!B78</f>
        <v>320</v>
      </c>
      <c r="Q11" s="26">
        <f>$O$11*Mitarbeitermodelle!C78</f>
        <v>448</v>
      </c>
      <c r="R11" s="26">
        <f>$O$11*Mitarbeitermodelle!D78</f>
        <v>448</v>
      </c>
      <c r="S11" s="26">
        <f>$O$11*Mitarbeitermodelle!E78</f>
        <v>448</v>
      </c>
      <c r="T11" s="26">
        <f>$O$11*Mitarbeitermodelle!F78</f>
        <v>256</v>
      </c>
      <c r="U11" s="57"/>
      <c r="V11" s="57"/>
      <c r="W11" s="62"/>
      <c r="X11" s="57"/>
      <c r="Y11" s="57"/>
      <c r="Z11" s="57"/>
      <c r="AA11" s="57"/>
      <c r="AB11" s="30">
        <v>6</v>
      </c>
      <c r="AC11" s="26">
        <f>$AB$11*Mitarbeitermodelle!B78</f>
        <v>480</v>
      </c>
      <c r="AD11" s="26">
        <f>$AB$11*Mitarbeitermodelle!C78</f>
        <v>672</v>
      </c>
      <c r="AE11" s="26">
        <f>$AB$11*Mitarbeitermodelle!D78</f>
        <v>672</v>
      </c>
      <c r="AF11" s="26">
        <f>$AB$11*Mitarbeitermodelle!E78</f>
        <v>672</v>
      </c>
      <c r="AG11" s="26">
        <f>$AB$11*Mitarbeitermodelle!F78</f>
        <v>384</v>
      </c>
      <c r="AH11" s="57"/>
      <c r="AI11" s="57"/>
      <c r="AJ11" s="62"/>
    </row>
    <row r="12" spans="1:36" x14ac:dyDescent="0.25">
      <c r="A12" t="str">
        <f>Mitarbeitermodelle!A88</f>
        <v>RS Vollzeit-Mitarbeiter</v>
      </c>
      <c r="B12" s="60">
        <v>4</v>
      </c>
      <c r="C12" s="58">
        <f>$B$12*Mitarbeitermodelle!$B$92</f>
        <v>512</v>
      </c>
      <c r="D12" s="58">
        <f>$B$12*Mitarbeitermodelle!$B$92</f>
        <v>512</v>
      </c>
      <c r="E12" s="58">
        <f>$B$12*Mitarbeitermodelle!$B$92</f>
        <v>512</v>
      </c>
      <c r="F12" s="58">
        <f>$B$12*Mitarbeitermodelle!$B$92</f>
        <v>512</v>
      </c>
      <c r="G12" s="58">
        <f>$B$12*Mitarbeitermodelle!$B$92</f>
        <v>512</v>
      </c>
      <c r="H12" s="58">
        <f>$B$12*Mitarbeitermodelle!$B$92</f>
        <v>512</v>
      </c>
      <c r="I12" s="58">
        <f>$B$12*Mitarbeitermodelle!$B$92</f>
        <v>512</v>
      </c>
      <c r="J12" s="63">
        <f>$B$12*Mitarbeitermodelle!$B$92</f>
        <v>512</v>
      </c>
      <c r="K12" s="58">
        <f>$B$12*Mitarbeitermodelle!$B$92</f>
        <v>512</v>
      </c>
      <c r="L12" s="58">
        <f>$B$12*Mitarbeitermodelle!$B$92</f>
        <v>512</v>
      </c>
      <c r="M12" s="58">
        <f>$B$12*Mitarbeitermodelle!$B$92</f>
        <v>512</v>
      </c>
      <c r="N12" s="58">
        <f>$B$12*Mitarbeitermodelle!$B$92</f>
        <v>512</v>
      </c>
      <c r="O12" s="60">
        <v>5</v>
      </c>
      <c r="P12" s="58">
        <f>$O$12*Mitarbeitermodelle!$B$92</f>
        <v>640</v>
      </c>
      <c r="Q12" s="58">
        <f>$O$12*Mitarbeitermodelle!$B$92</f>
        <v>640</v>
      </c>
      <c r="R12" s="58">
        <f>$O$12*Mitarbeitermodelle!$B$92</f>
        <v>640</v>
      </c>
      <c r="S12" s="58">
        <f>$O$12*Mitarbeitermodelle!$B$92</f>
        <v>640</v>
      </c>
      <c r="T12" s="58">
        <f>$O$12*Mitarbeitermodelle!$B$92</f>
        <v>640</v>
      </c>
      <c r="U12" s="58">
        <f>$O$12*Mitarbeitermodelle!$B$92</f>
        <v>640</v>
      </c>
      <c r="V12" s="58">
        <f>$O$12*Mitarbeitermodelle!$B$92</f>
        <v>640</v>
      </c>
      <c r="W12" s="63">
        <f>$O$12*Mitarbeitermodelle!$B$92</f>
        <v>640</v>
      </c>
      <c r="X12" s="58">
        <f>$O$12*Mitarbeitermodelle!$B$92</f>
        <v>640</v>
      </c>
      <c r="Y12" s="58">
        <f>$O$12*Mitarbeitermodelle!$B$92</f>
        <v>640</v>
      </c>
      <c r="Z12" s="58">
        <f>$O$12*Mitarbeitermodelle!$B$92</f>
        <v>640</v>
      </c>
      <c r="AA12" s="58">
        <f>$O$12*Mitarbeitermodelle!$B$92</f>
        <v>640</v>
      </c>
      <c r="AB12" s="60">
        <v>6</v>
      </c>
      <c r="AC12" s="58">
        <f>$AB$12*Mitarbeitermodelle!$B$92</f>
        <v>768</v>
      </c>
      <c r="AD12" s="58">
        <f>$AB$12*Mitarbeitermodelle!$B$92</f>
        <v>768</v>
      </c>
      <c r="AE12" s="58">
        <f>$AB$12*Mitarbeitermodelle!$B$92</f>
        <v>768</v>
      </c>
      <c r="AF12" s="58">
        <f>$AB$12*Mitarbeitermodelle!$B$92</f>
        <v>768</v>
      </c>
      <c r="AG12" s="58">
        <f>$AB$12*Mitarbeitermodelle!$B$92</f>
        <v>768</v>
      </c>
      <c r="AH12" s="58">
        <f>$AB$12*Mitarbeitermodelle!$B$92</f>
        <v>768</v>
      </c>
      <c r="AI12" s="58">
        <f>$AB$12*Mitarbeitermodelle!$B$92</f>
        <v>768</v>
      </c>
      <c r="AJ12" s="63">
        <f>$AB$12*Mitarbeitermodelle!$B$92</f>
        <v>768</v>
      </c>
    </row>
    <row r="13" spans="1:36" x14ac:dyDescent="0.25">
      <c r="A13" t="s">
        <v>56</v>
      </c>
      <c r="B13" s="24">
        <f>SUM(B6:B12)</f>
        <v>16</v>
      </c>
      <c r="C13" s="26"/>
      <c r="D13" s="24"/>
      <c r="E13" s="24"/>
      <c r="F13" s="24"/>
      <c r="G13" s="24"/>
      <c r="H13" s="57"/>
      <c r="I13" s="57"/>
      <c r="J13" s="62"/>
      <c r="K13" s="57"/>
      <c r="L13" s="57"/>
      <c r="M13" s="57"/>
      <c r="N13" s="57"/>
      <c r="O13" s="24">
        <f>SUM(O6:O12)</f>
        <v>34</v>
      </c>
      <c r="P13" s="26"/>
      <c r="Q13" s="24"/>
      <c r="R13" s="24"/>
      <c r="S13" s="24"/>
      <c r="T13" s="24"/>
      <c r="U13" s="57"/>
      <c r="V13" s="57"/>
      <c r="W13" s="62"/>
      <c r="X13" s="57"/>
      <c r="Y13" s="57"/>
      <c r="Z13" s="57"/>
      <c r="AA13" s="57"/>
      <c r="AB13" s="24">
        <f>SUM(AB6:AB12)</f>
        <v>44</v>
      </c>
      <c r="AC13" s="26"/>
      <c r="AD13" s="24"/>
      <c r="AE13" s="24"/>
      <c r="AF13" s="24"/>
      <c r="AG13" s="24"/>
      <c r="AH13" s="57"/>
      <c r="AI13" s="57"/>
      <c r="AJ13" s="62"/>
    </row>
    <row r="14" spans="1:36" x14ac:dyDescent="0.25">
      <c r="A14" t="s">
        <v>55</v>
      </c>
      <c r="B14" s="31">
        <v>44</v>
      </c>
      <c r="C14" s="26"/>
      <c r="D14" s="23"/>
      <c r="E14" s="23"/>
      <c r="F14" s="23"/>
      <c r="G14" s="23"/>
      <c r="H14" s="56"/>
      <c r="I14" s="56"/>
      <c r="J14" s="61"/>
      <c r="K14" s="56"/>
      <c r="L14" s="56"/>
      <c r="M14" s="56"/>
      <c r="N14" s="56"/>
      <c r="O14" s="31">
        <v>44</v>
      </c>
      <c r="P14" s="26"/>
      <c r="Q14" s="23"/>
      <c r="R14" s="23"/>
      <c r="S14" s="23"/>
      <c r="T14" s="23"/>
      <c r="U14" s="56"/>
      <c r="V14" s="56"/>
      <c r="W14" s="61"/>
      <c r="X14" s="56"/>
      <c r="Y14" s="56"/>
      <c r="Z14" s="56"/>
      <c r="AA14" s="56"/>
      <c r="AB14" s="31">
        <v>44</v>
      </c>
      <c r="AC14" s="26"/>
      <c r="AD14" s="23"/>
      <c r="AE14" s="23"/>
      <c r="AF14" s="23"/>
      <c r="AG14" s="23"/>
      <c r="AH14" s="56"/>
      <c r="AI14" s="56"/>
      <c r="AJ14" s="61"/>
    </row>
    <row r="15" spans="1:36" x14ac:dyDescent="0.25">
      <c r="A15" t="s">
        <v>63</v>
      </c>
      <c r="B15" s="25"/>
      <c r="C15" s="32">
        <v>0.8</v>
      </c>
      <c r="D15" s="32">
        <v>0.8</v>
      </c>
      <c r="E15" s="32">
        <v>0.7</v>
      </c>
      <c r="F15" s="32">
        <v>0.8</v>
      </c>
      <c r="G15" s="32">
        <v>0.8</v>
      </c>
      <c r="H15" s="59">
        <v>0.8</v>
      </c>
      <c r="I15" s="59">
        <v>0.8</v>
      </c>
      <c r="J15" s="64">
        <v>0.8</v>
      </c>
      <c r="K15" s="59">
        <v>0.8</v>
      </c>
      <c r="L15" s="59">
        <v>0.8</v>
      </c>
      <c r="M15" s="59">
        <v>0.8</v>
      </c>
      <c r="N15" s="59">
        <v>0.8</v>
      </c>
      <c r="O15" s="25"/>
      <c r="P15" s="32">
        <v>0.8</v>
      </c>
      <c r="Q15" s="32">
        <v>0.8</v>
      </c>
      <c r="R15" s="32">
        <v>0.7</v>
      </c>
      <c r="S15" s="32">
        <v>0.8</v>
      </c>
      <c r="T15" s="32">
        <v>0.8</v>
      </c>
      <c r="U15" s="59">
        <v>0.8</v>
      </c>
      <c r="V15" s="59">
        <v>0.8</v>
      </c>
      <c r="W15" s="64">
        <v>0.8</v>
      </c>
      <c r="X15" s="59">
        <v>0.8</v>
      </c>
      <c r="Y15" s="59">
        <v>0.8</v>
      </c>
      <c r="Z15" s="59">
        <v>0.8</v>
      </c>
      <c r="AA15" s="59">
        <v>0.8</v>
      </c>
      <c r="AB15" s="25"/>
      <c r="AC15" s="32">
        <v>0.8</v>
      </c>
      <c r="AD15" s="32">
        <v>0.8</v>
      </c>
      <c r="AE15" s="32">
        <v>0.7</v>
      </c>
      <c r="AF15" s="32">
        <v>0.8</v>
      </c>
      <c r="AG15" s="32">
        <v>0.8</v>
      </c>
      <c r="AH15" s="59">
        <v>0.8</v>
      </c>
      <c r="AI15" s="59">
        <v>0.8</v>
      </c>
      <c r="AJ15" s="64">
        <v>0.8</v>
      </c>
    </row>
    <row r="16" spans="1:36" x14ac:dyDescent="0.25">
      <c r="A16" t="s">
        <v>91</v>
      </c>
      <c r="B16" s="23"/>
      <c r="C16" s="24">
        <f>FLOOR(SUM(C6:C12)*C15,1)</f>
        <v>806</v>
      </c>
      <c r="D16" s="24">
        <f t="shared" ref="D16:N16" si="0">FLOOR(SUM(D6:D12)*D15,1)</f>
        <v>934</v>
      </c>
      <c r="E16" s="24">
        <f t="shared" si="0"/>
        <v>1086</v>
      </c>
      <c r="F16" s="24">
        <f t="shared" si="0"/>
        <v>1062</v>
      </c>
      <c r="G16" s="24">
        <f t="shared" si="0"/>
        <v>729</v>
      </c>
      <c r="H16" s="57">
        <f t="shared" si="0"/>
        <v>409</v>
      </c>
      <c r="I16" s="57">
        <f t="shared" si="0"/>
        <v>409</v>
      </c>
      <c r="J16" s="62">
        <f t="shared" si="0"/>
        <v>409</v>
      </c>
      <c r="K16" s="57">
        <f t="shared" si="0"/>
        <v>409</v>
      </c>
      <c r="L16" s="57">
        <f t="shared" si="0"/>
        <v>409</v>
      </c>
      <c r="M16" s="57">
        <f t="shared" si="0"/>
        <v>409</v>
      </c>
      <c r="N16" s="57">
        <f t="shared" si="0"/>
        <v>409</v>
      </c>
      <c r="O16" s="23"/>
      <c r="P16" s="24">
        <f>FLOOR(SUM(P6:P12)*P15,1)</f>
        <v>1254</v>
      </c>
      <c r="Q16" s="24">
        <f t="shared" ref="Q16:AA16" si="1">FLOOR(SUM(Q6:Q12)*Q15,1)</f>
        <v>1664</v>
      </c>
      <c r="R16" s="24">
        <f t="shared" si="1"/>
        <v>1724</v>
      </c>
      <c r="S16" s="24">
        <f t="shared" si="1"/>
        <v>1843</v>
      </c>
      <c r="T16" s="24">
        <f t="shared" si="1"/>
        <v>1164</v>
      </c>
      <c r="U16" s="57">
        <f t="shared" si="1"/>
        <v>512</v>
      </c>
      <c r="V16" s="57">
        <f t="shared" si="1"/>
        <v>512</v>
      </c>
      <c r="W16" s="62">
        <f t="shared" si="1"/>
        <v>512</v>
      </c>
      <c r="X16" s="57">
        <f t="shared" si="1"/>
        <v>512</v>
      </c>
      <c r="Y16" s="57">
        <f t="shared" si="1"/>
        <v>512</v>
      </c>
      <c r="Z16" s="57">
        <f t="shared" si="1"/>
        <v>512</v>
      </c>
      <c r="AA16" s="57">
        <f t="shared" si="1"/>
        <v>512</v>
      </c>
      <c r="AB16" s="23"/>
      <c r="AC16" s="24">
        <f>FLOOR(SUM(AC6:AC12)*AC15,1)</f>
        <v>1766</v>
      </c>
      <c r="AD16" s="24">
        <f t="shared" ref="AD16:AJ16" si="2">FLOOR(SUM(AD6:AD12)*AD15,1)</f>
        <v>2329</v>
      </c>
      <c r="AE16" s="24">
        <f t="shared" si="2"/>
        <v>2352</v>
      </c>
      <c r="AF16" s="24">
        <f t="shared" si="2"/>
        <v>2380</v>
      </c>
      <c r="AG16" s="24">
        <f t="shared" si="2"/>
        <v>1484</v>
      </c>
      <c r="AH16" s="57">
        <f t="shared" si="2"/>
        <v>614</v>
      </c>
      <c r="AI16" s="57">
        <f t="shared" si="2"/>
        <v>614</v>
      </c>
      <c r="AJ16" s="62">
        <f t="shared" si="2"/>
        <v>614</v>
      </c>
    </row>
    <row r="17" spans="1:36" x14ac:dyDescent="0.25">
      <c r="A17" t="s">
        <v>92</v>
      </c>
      <c r="B17" s="23"/>
      <c r="C17" s="24">
        <f>SUM(C6:C12)-C16</f>
        <v>202</v>
      </c>
      <c r="D17" s="24">
        <f t="shared" ref="D17:N17" si="3">SUM(D6:D12)-D16</f>
        <v>234</v>
      </c>
      <c r="E17" s="24">
        <f t="shared" si="3"/>
        <v>466</v>
      </c>
      <c r="F17" s="24">
        <f t="shared" si="3"/>
        <v>266</v>
      </c>
      <c r="G17" s="24">
        <f t="shared" si="3"/>
        <v>183</v>
      </c>
      <c r="H17" s="57">
        <f t="shared" si="3"/>
        <v>103</v>
      </c>
      <c r="I17" s="57">
        <f t="shared" si="3"/>
        <v>103</v>
      </c>
      <c r="J17" s="62">
        <f t="shared" si="3"/>
        <v>103</v>
      </c>
      <c r="K17" s="57">
        <f t="shared" si="3"/>
        <v>103</v>
      </c>
      <c r="L17" s="57">
        <f t="shared" si="3"/>
        <v>103</v>
      </c>
      <c r="M17" s="57">
        <f t="shared" si="3"/>
        <v>103</v>
      </c>
      <c r="N17" s="57">
        <f t="shared" si="3"/>
        <v>103</v>
      </c>
      <c r="O17" s="23"/>
      <c r="P17" s="24">
        <f>SUM(P6:P12)-P16</f>
        <v>314</v>
      </c>
      <c r="Q17" s="24">
        <f t="shared" ref="Q17:AA17" si="4">SUM(Q6:Q12)-Q16</f>
        <v>416</v>
      </c>
      <c r="R17" s="24">
        <f t="shared" si="4"/>
        <v>740</v>
      </c>
      <c r="S17" s="24">
        <f t="shared" si="4"/>
        <v>461</v>
      </c>
      <c r="T17" s="24">
        <f t="shared" si="4"/>
        <v>292</v>
      </c>
      <c r="U17" s="57">
        <f t="shared" si="4"/>
        <v>128</v>
      </c>
      <c r="V17" s="57">
        <f t="shared" si="4"/>
        <v>128</v>
      </c>
      <c r="W17" s="62">
        <f t="shared" si="4"/>
        <v>128</v>
      </c>
      <c r="X17" s="57">
        <f t="shared" si="4"/>
        <v>128</v>
      </c>
      <c r="Y17" s="57">
        <f t="shared" si="4"/>
        <v>128</v>
      </c>
      <c r="Z17" s="57">
        <f t="shared" si="4"/>
        <v>128</v>
      </c>
      <c r="AA17" s="57">
        <f t="shared" si="4"/>
        <v>128</v>
      </c>
      <c r="AB17" s="23"/>
      <c r="AC17" s="24">
        <f>SUM(AC6:AC12)-AC16</f>
        <v>442</v>
      </c>
      <c r="AD17" s="24">
        <f t="shared" ref="AD17:AJ17" si="5">SUM(AD6:AD12)-AD16</f>
        <v>583</v>
      </c>
      <c r="AE17" s="24">
        <f t="shared" si="5"/>
        <v>1008</v>
      </c>
      <c r="AF17" s="24">
        <f t="shared" si="5"/>
        <v>596</v>
      </c>
      <c r="AG17" s="24">
        <f t="shared" si="5"/>
        <v>372</v>
      </c>
      <c r="AH17" s="57">
        <f t="shared" si="5"/>
        <v>154</v>
      </c>
      <c r="AI17" s="57">
        <f t="shared" si="5"/>
        <v>154</v>
      </c>
      <c r="AJ17" s="62">
        <f t="shared" si="5"/>
        <v>154</v>
      </c>
    </row>
    <row r="18" spans="1:36" x14ac:dyDescent="0.25">
      <c r="B18" s="23"/>
      <c r="C18" s="23"/>
      <c r="D18" s="23"/>
      <c r="E18" s="23"/>
      <c r="F18" s="23"/>
      <c r="G18" s="23"/>
      <c r="H18" s="56"/>
      <c r="I18" s="56"/>
      <c r="J18" s="61"/>
      <c r="K18" s="56"/>
      <c r="L18" s="56"/>
      <c r="M18" s="56"/>
      <c r="N18" s="56"/>
      <c r="O18" s="23"/>
      <c r="P18" s="23"/>
      <c r="Q18" s="23"/>
      <c r="R18" s="23"/>
      <c r="S18" s="23"/>
      <c r="T18" s="23"/>
      <c r="U18" s="56"/>
      <c r="V18" s="56"/>
      <c r="W18" s="61"/>
      <c r="X18" s="56"/>
      <c r="Y18" s="56"/>
      <c r="Z18" s="56"/>
      <c r="AA18" s="56"/>
      <c r="AB18" s="23"/>
      <c r="AC18" s="23"/>
      <c r="AD18" s="23"/>
      <c r="AE18" s="23"/>
      <c r="AF18" s="23"/>
      <c r="AG18" s="23"/>
      <c r="AH18" s="56"/>
      <c r="AI18" s="56"/>
      <c r="AJ18" s="61"/>
    </row>
    <row r="19" spans="1:36" x14ac:dyDescent="0.25">
      <c r="A19" s="1" t="s">
        <v>78</v>
      </c>
      <c r="B19" s="24" t="s">
        <v>93</v>
      </c>
      <c r="C19" s="24" t="s">
        <v>62</v>
      </c>
      <c r="D19" s="23"/>
      <c r="E19" s="23"/>
      <c r="F19" s="23"/>
      <c r="G19" s="23"/>
      <c r="H19" s="56"/>
      <c r="I19" s="56"/>
      <c r="J19" s="61"/>
      <c r="K19" s="56"/>
      <c r="L19" s="56"/>
      <c r="M19" s="56"/>
      <c r="N19" s="56"/>
      <c r="O19" s="24" t="s">
        <v>93</v>
      </c>
      <c r="P19" s="24" t="s">
        <v>62</v>
      </c>
      <c r="Q19" s="23"/>
      <c r="R19" s="23"/>
      <c r="S19" s="23"/>
      <c r="T19" s="23"/>
      <c r="U19" s="56"/>
      <c r="V19" s="56"/>
      <c r="W19" s="61"/>
      <c r="X19" s="56"/>
      <c r="Y19" s="56"/>
      <c r="Z19" s="56"/>
      <c r="AA19" s="56"/>
      <c r="AB19" s="24" t="s">
        <v>93</v>
      </c>
      <c r="AC19" s="24" t="s">
        <v>62</v>
      </c>
      <c r="AD19" s="23"/>
      <c r="AE19" s="23"/>
      <c r="AF19" s="23"/>
      <c r="AG19" s="23"/>
      <c r="AH19" s="56"/>
      <c r="AI19" s="56"/>
      <c r="AJ19" s="61"/>
    </row>
    <row r="20" spans="1:36" x14ac:dyDescent="0.25">
      <c r="A20" t="str">
        <f>Mitarbeitermodelle!A102</f>
        <v>FAB Saisonkraft komplett</v>
      </c>
      <c r="B20" s="30">
        <v>2</v>
      </c>
      <c r="C20" s="26">
        <f>$B$20*Mitarbeitermodelle!B106</f>
        <v>160</v>
      </c>
      <c r="D20" s="26">
        <f>$B$20*Mitarbeitermodelle!C106</f>
        <v>224</v>
      </c>
      <c r="E20" s="26">
        <f>$B$20*Mitarbeitermodelle!D106</f>
        <v>224</v>
      </c>
      <c r="F20" s="26">
        <f>$B$20*Mitarbeitermodelle!E106</f>
        <v>224</v>
      </c>
      <c r="G20" s="26">
        <f>$B$20*Mitarbeitermodelle!F106</f>
        <v>128</v>
      </c>
      <c r="H20" s="57"/>
      <c r="I20" s="57"/>
      <c r="J20" s="62"/>
      <c r="K20" s="57"/>
      <c r="L20" s="57"/>
      <c r="M20" s="57"/>
      <c r="N20" s="57"/>
      <c r="O20" s="30">
        <v>2</v>
      </c>
      <c r="P20" s="26">
        <f>$O$20*Mitarbeitermodelle!B106</f>
        <v>160</v>
      </c>
      <c r="Q20" s="26">
        <f>$O$20*Mitarbeitermodelle!C106</f>
        <v>224</v>
      </c>
      <c r="R20" s="26">
        <f>$O$20*Mitarbeitermodelle!D106</f>
        <v>224</v>
      </c>
      <c r="S20" s="26">
        <f>$O$20*Mitarbeitermodelle!E106</f>
        <v>224</v>
      </c>
      <c r="T20" s="26">
        <f>$O$20*Mitarbeitermodelle!F106</f>
        <v>128</v>
      </c>
      <c r="U20" s="57"/>
      <c r="V20" s="57"/>
      <c r="W20" s="62"/>
      <c r="X20" s="57"/>
      <c r="Y20" s="57"/>
      <c r="Z20" s="57"/>
      <c r="AA20" s="57"/>
      <c r="AB20" s="30">
        <f>O20</f>
        <v>2</v>
      </c>
      <c r="AC20" s="26">
        <f>$AB$20*Mitarbeitermodelle!B106</f>
        <v>160</v>
      </c>
      <c r="AD20" s="26">
        <f>$AB$20*Mitarbeitermodelle!C106</f>
        <v>224</v>
      </c>
      <c r="AE20" s="26">
        <f>$AB$20*Mitarbeitermodelle!D106</f>
        <v>224</v>
      </c>
      <c r="AF20" s="26">
        <f>$AB$20*Mitarbeitermodelle!E106</f>
        <v>224</v>
      </c>
      <c r="AG20" s="26">
        <f>$AB$20*Mitarbeitermodelle!F106</f>
        <v>128</v>
      </c>
      <c r="AH20" s="57"/>
      <c r="AI20" s="57"/>
      <c r="AJ20" s="62"/>
    </row>
    <row r="21" spans="1:36" x14ac:dyDescent="0.25">
      <c r="A21" t="str">
        <f>Mitarbeitermodelle!A116</f>
        <v>FAB Vollzeit-Mitarbeiter</v>
      </c>
      <c r="B21" s="60">
        <v>0</v>
      </c>
      <c r="C21" s="58">
        <f>$B$21*Mitarbeitermodelle!$B$120</f>
        <v>0</v>
      </c>
      <c r="D21" s="58">
        <f>$B$21*Mitarbeitermodelle!$B$120</f>
        <v>0</v>
      </c>
      <c r="E21" s="58">
        <f>$B$21*Mitarbeitermodelle!$B$120</f>
        <v>0</v>
      </c>
      <c r="F21" s="58">
        <f>$B$21*Mitarbeitermodelle!$B$120</f>
        <v>0</v>
      </c>
      <c r="G21" s="58">
        <f>$B$21*Mitarbeitermodelle!$B$120</f>
        <v>0</v>
      </c>
      <c r="H21" s="58">
        <f>$B$21*Mitarbeitermodelle!$B$120</f>
        <v>0</v>
      </c>
      <c r="I21" s="58">
        <f>$B$21*Mitarbeitermodelle!$B$120</f>
        <v>0</v>
      </c>
      <c r="J21" s="63">
        <f>$B$21*Mitarbeitermodelle!$B$120</f>
        <v>0</v>
      </c>
      <c r="K21" s="58">
        <f>$B$21*Mitarbeitermodelle!$B$120</f>
        <v>0</v>
      </c>
      <c r="L21" s="58">
        <f>$B$21*Mitarbeitermodelle!$B$120</f>
        <v>0</v>
      </c>
      <c r="M21" s="58">
        <f>$B$21*Mitarbeitermodelle!$B$120</f>
        <v>0</v>
      </c>
      <c r="N21" s="58">
        <f>$B$21*Mitarbeitermodelle!$B$120</f>
        <v>0</v>
      </c>
      <c r="O21" s="60">
        <v>0</v>
      </c>
      <c r="P21" s="58">
        <f>$O$21*Mitarbeitermodelle!$B$120</f>
        <v>0</v>
      </c>
      <c r="Q21" s="58">
        <f>$O$21*Mitarbeitermodelle!$B$120</f>
        <v>0</v>
      </c>
      <c r="R21" s="58">
        <f>$O$21*Mitarbeitermodelle!$B$120</f>
        <v>0</v>
      </c>
      <c r="S21" s="58">
        <f>$O$21*Mitarbeitermodelle!$B$120</f>
        <v>0</v>
      </c>
      <c r="T21" s="58">
        <f>$O$21*Mitarbeitermodelle!$B$120</f>
        <v>0</v>
      </c>
      <c r="U21" s="58">
        <f>$O$21*Mitarbeitermodelle!$B$120</f>
        <v>0</v>
      </c>
      <c r="V21" s="58">
        <f>$O$21*Mitarbeitermodelle!$B$120</f>
        <v>0</v>
      </c>
      <c r="W21" s="63">
        <f>$O$21*Mitarbeitermodelle!$B$120</f>
        <v>0</v>
      </c>
      <c r="X21" s="58">
        <f>$O$21*Mitarbeitermodelle!$B$120</f>
        <v>0</v>
      </c>
      <c r="Y21" s="58">
        <f>$O$21*Mitarbeitermodelle!$B$120</f>
        <v>0</v>
      </c>
      <c r="Z21" s="58">
        <f>$O$21*Mitarbeitermodelle!$B$120</f>
        <v>0</v>
      </c>
      <c r="AA21" s="58">
        <f>$O$21*Mitarbeitermodelle!$B$120</f>
        <v>0</v>
      </c>
      <c r="AB21" s="60">
        <v>0</v>
      </c>
      <c r="AC21" s="58">
        <f>$AB$21*Mitarbeitermodelle!$B$120</f>
        <v>0</v>
      </c>
      <c r="AD21" s="58">
        <f>$AB$21*Mitarbeitermodelle!$B$120</f>
        <v>0</v>
      </c>
      <c r="AE21" s="58">
        <f>$AB$21*Mitarbeitermodelle!$B$120</f>
        <v>0</v>
      </c>
      <c r="AF21" s="58">
        <f>$AB$21*Mitarbeitermodelle!$B$120</f>
        <v>0</v>
      </c>
      <c r="AG21" s="58">
        <f>$AB$21*Mitarbeitermodelle!$B$120</f>
        <v>0</v>
      </c>
      <c r="AH21" s="58">
        <f>$AB$21*Mitarbeitermodelle!$B$120</f>
        <v>0</v>
      </c>
      <c r="AI21" s="58">
        <f>$AB$21*Mitarbeitermodelle!$B$120</f>
        <v>0</v>
      </c>
      <c r="AJ21" s="63">
        <f>$AB$21*Mitarbeitermodelle!$B$120</f>
        <v>0</v>
      </c>
    </row>
    <row r="22" spans="1:36" x14ac:dyDescent="0.25">
      <c r="A22" t="s">
        <v>56</v>
      </c>
      <c r="B22" s="24">
        <f>SUM(B20:B21)</f>
        <v>2</v>
      </c>
      <c r="C22" s="26"/>
      <c r="D22" s="24"/>
      <c r="E22" s="24"/>
      <c r="F22" s="24"/>
      <c r="G22" s="24"/>
      <c r="H22" s="57"/>
      <c r="I22" s="57"/>
      <c r="J22" s="62"/>
      <c r="K22" s="57"/>
      <c r="L22" s="57"/>
      <c r="M22" s="57"/>
      <c r="N22" s="57"/>
      <c r="O22" s="24">
        <f>SUM(O20:O21)</f>
        <v>2</v>
      </c>
      <c r="P22" s="26"/>
      <c r="Q22" s="24"/>
      <c r="R22" s="24"/>
      <c r="S22" s="24"/>
      <c r="T22" s="24"/>
      <c r="U22" s="57"/>
      <c r="V22" s="57"/>
      <c r="W22" s="62"/>
      <c r="X22" s="57"/>
      <c r="Y22" s="57"/>
      <c r="Z22" s="57"/>
      <c r="AA22" s="57"/>
      <c r="AB22" s="24">
        <f>SUM(AB20:AB21)</f>
        <v>2</v>
      </c>
      <c r="AC22" s="26"/>
      <c r="AD22" s="24"/>
      <c r="AE22" s="24"/>
      <c r="AF22" s="24"/>
      <c r="AG22" s="24"/>
      <c r="AH22" s="57"/>
      <c r="AI22" s="57"/>
      <c r="AJ22" s="62"/>
    </row>
    <row r="23" spans="1:36" x14ac:dyDescent="0.25">
      <c r="A23" t="s">
        <v>55</v>
      </c>
      <c r="B23" s="31">
        <v>58</v>
      </c>
      <c r="C23" s="26"/>
      <c r="D23" s="23"/>
      <c r="E23" s="23"/>
      <c r="F23" s="23"/>
      <c r="G23" s="23"/>
      <c r="H23" s="56"/>
      <c r="I23" s="56"/>
      <c r="J23" s="61"/>
      <c r="K23" s="56"/>
      <c r="L23" s="56"/>
      <c r="M23" s="56"/>
      <c r="N23" s="56"/>
      <c r="O23" s="31">
        <v>58</v>
      </c>
      <c r="P23" s="26"/>
      <c r="Q23" s="23"/>
      <c r="R23" s="23"/>
      <c r="S23" s="23"/>
      <c r="T23" s="23"/>
      <c r="U23" s="56"/>
      <c r="V23" s="56"/>
      <c r="W23" s="61"/>
      <c r="X23" s="56"/>
      <c r="Y23" s="56"/>
      <c r="Z23" s="56"/>
      <c r="AA23" s="56"/>
      <c r="AB23" s="31">
        <v>58</v>
      </c>
      <c r="AC23" s="26"/>
      <c r="AD23" s="23"/>
      <c r="AE23" s="23"/>
      <c r="AF23" s="23"/>
      <c r="AG23" s="23"/>
      <c r="AH23" s="56"/>
      <c r="AI23" s="56"/>
      <c r="AJ23" s="61"/>
    </row>
    <row r="24" spans="1:36" x14ac:dyDescent="0.25">
      <c r="A24" t="s">
        <v>63</v>
      </c>
      <c r="B24" s="25"/>
      <c r="C24" s="32">
        <v>0.8</v>
      </c>
      <c r="D24" s="32">
        <v>0.8</v>
      </c>
      <c r="E24" s="32">
        <v>0.8</v>
      </c>
      <c r="F24" s="32">
        <v>0.8</v>
      </c>
      <c r="G24" s="32">
        <v>0.8</v>
      </c>
      <c r="H24" s="59">
        <v>0</v>
      </c>
      <c r="I24" s="59">
        <v>0</v>
      </c>
      <c r="J24" s="64">
        <v>0</v>
      </c>
      <c r="K24" s="59">
        <v>0</v>
      </c>
      <c r="L24" s="59">
        <v>0</v>
      </c>
      <c r="M24" s="59">
        <v>0</v>
      </c>
      <c r="N24" s="59">
        <v>0</v>
      </c>
      <c r="O24" s="25"/>
      <c r="P24" s="32">
        <v>0.8</v>
      </c>
      <c r="Q24" s="32">
        <v>0.8</v>
      </c>
      <c r="R24" s="32">
        <v>0.8</v>
      </c>
      <c r="S24" s="32">
        <v>0.8</v>
      </c>
      <c r="T24" s="32">
        <v>0.8</v>
      </c>
      <c r="U24" s="59">
        <v>0.8</v>
      </c>
      <c r="V24" s="59">
        <v>0.8</v>
      </c>
      <c r="W24" s="64">
        <v>0.8</v>
      </c>
      <c r="X24" s="59">
        <v>0.8</v>
      </c>
      <c r="Y24" s="59">
        <v>0.8</v>
      </c>
      <c r="Z24" s="59">
        <v>0.8</v>
      </c>
      <c r="AA24" s="59">
        <v>0.8</v>
      </c>
      <c r="AB24" s="25"/>
      <c r="AC24" s="32">
        <v>0.8</v>
      </c>
      <c r="AD24" s="32">
        <v>0.8</v>
      </c>
      <c r="AE24" s="32">
        <v>0.8</v>
      </c>
      <c r="AF24" s="32">
        <v>0.8</v>
      </c>
      <c r="AG24" s="32">
        <v>0.8</v>
      </c>
      <c r="AH24" s="59">
        <v>0.8</v>
      </c>
      <c r="AI24" s="59">
        <v>0.8</v>
      </c>
      <c r="AJ24" s="64">
        <v>0.8</v>
      </c>
    </row>
    <row r="25" spans="1:36" x14ac:dyDescent="0.25">
      <c r="A25" t="s">
        <v>91</v>
      </c>
      <c r="B25" s="23"/>
      <c r="C25" s="24">
        <f>FLOOR(SUM(C20:C21)*C24,1)</f>
        <v>128</v>
      </c>
      <c r="D25" s="24">
        <f>FLOOR(SUM(D20:D21)*D24,1)</f>
        <v>179</v>
      </c>
      <c r="E25" s="24">
        <f>FLOOR(SUM(E20:E21)*E24,1)</f>
        <v>179</v>
      </c>
      <c r="F25" s="24">
        <f>FLOOR(SUM(F20:F21)*F24,1)</f>
        <v>179</v>
      </c>
      <c r="G25" s="24">
        <f>FLOOR(SUM(G20:G21)*G24,1)</f>
        <v>102</v>
      </c>
      <c r="H25" s="57">
        <f t="shared" ref="H25:N25" si="6">FLOOR(SUM(H20:H21)*H24,1)</f>
        <v>0</v>
      </c>
      <c r="I25" s="57">
        <f t="shared" si="6"/>
        <v>0</v>
      </c>
      <c r="J25" s="62">
        <f t="shared" si="6"/>
        <v>0</v>
      </c>
      <c r="K25" s="57">
        <f t="shared" si="6"/>
        <v>0</v>
      </c>
      <c r="L25" s="57">
        <f t="shared" si="6"/>
        <v>0</v>
      </c>
      <c r="M25" s="57">
        <f t="shared" si="6"/>
        <v>0</v>
      </c>
      <c r="N25" s="57">
        <f t="shared" si="6"/>
        <v>0</v>
      </c>
      <c r="O25" s="23"/>
      <c r="P25" s="24">
        <f>FLOOR(SUM(P20:P21)*P24,1)</f>
        <v>128</v>
      </c>
      <c r="Q25" s="24">
        <f>FLOOR(SUM(Q20:Q21)*Q24,1)</f>
        <v>179</v>
      </c>
      <c r="R25" s="24">
        <f>FLOOR(SUM(R20:R21)*R24,1)</f>
        <v>179</v>
      </c>
      <c r="S25" s="24">
        <f>FLOOR(SUM(S20:S21)*S24,1)</f>
        <v>179</v>
      </c>
      <c r="T25" s="24">
        <f>FLOOR(SUM(T20:T21)*T24,1)</f>
        <v>102</v>
      </c>
      <c r="U25" s="57">
        <f t="shared" ref="U25:AA25" si="7">FLOOR(SUM(U20:U21)*U24,1)</f>
        <v>0</v>
      </c>
      <c r="V25" s="57">
        <f t="shared" si="7"/>
        <v>0</v>
      </c>
      <c r="W25" s="62">
        <f t="shared" si="7"/>
        <v>0</v>
      </c>
      <c r="X25" s="57">
        <f t="shared" si="7"/>
        <v>0</v>
      </c>
      <c r="Y25" s="57">
        <f t="shared" si="7"/>
        <v>0</v>
      </c>
      <c r="Z25" s="57">
        <f t="shared" si="7"/>
        <v>0</v>
      </c>
      <c r="AA25" s="57">
        <f t="shared" si="7"/>
        <v>0</v>
      </c>
      <c r="AB25" s="23"/>
      <c r="AC25" s="24">
        <f>FLOOR(SUM(AC20:AC21)*AC24,1)</f>
        <v>128</v>
      </c>
      <c r="AD25" s="24">
        <f>FLOOR(SUM(AD20:AD21)*AD24,1)</f>
        <v>179</v>
      </c>
      <c r="AE25" s="24">
        <f>FLOOR(SUM(AE20:AE21)*AE24,1)</f>
        <v>179</v>
      </c>
      <c r="AF25" s="24">
        <f>FLOOR(SUM(AF20:AF21)*AF24,1)</f>
        <v>179</v>
      </c>
      <c r="AG25" s="24">
        <f>FLOOR(SUM(AG20:AG21)*AG24,1)</f>
        <v>102</v>
      </c>
      <c r="AH25" s="57">
        <f t="shared" ref="AH25:AJ25" si="8">FLOOR(SUM(AH20:AH21)*AH24,1)</f>
        <v>0</v>
      </c>
      <c r="AI25" s="57">
        <f t="shared" si="8"/>
        <v>0</v>
      </c>
      <c r="AJ25" s="62">
        <f t="shared" si="8"/>
        <v>0</v>
      </c>
    </row>
    <row r="26" spans="1:36" x14ac:dyDescent="0.25">
      <c r="A26" t="s">
        <v>92</v>
      </c>
      <c r="B26" s="23"/>
      <c r="C26" s="24">
        <f>SUM(C20:C21)-C25</f>
        <v>32</v>
      </c>
      <c r="D26" s="24">
        <f>SUM(D20:D21)-D25</f>
        <v>45</v>
      </c>
      <c r="E26" s="24">
        <f>SUM(E20:E21)-E25</f>
        <v>45</v>
      </c>
      <c r="F26" s="24">
        <f>SUM(F20:F21)-F25</f>
        <v>45</v>
      </c>
      <c r="G26" s="24">
        <f>SUM(G20:G21)-G25</f>
        <v>26</v>
      </c>
      <c r="H26" s="57">
        <f t="shared" ref="H26:N26" si="9">SUM(H20:H21)-H25</f>
        <v>0</v>
      </c>
      <c r="I26" s="57">
        <f t="shared" si="9"/>
        <v>0</v>
      </c>
      <c r="J26" s="62">
        <f t="shared" si="9"/>
        <v>0</v>
      </c>
      <c r="K26" s="57">
        <f t="shared" si="9"/>
        <v>0</v>
      </c>
      <c r="L26" s="57">
        <f t="shared" si="9"/>
        <v>0</v>
      </c>
      <c r="M26" s="57">
        <f t="shared" si="9"/>
        <v>0</v>
      </c>
      <c r="N26" s="57">
        <f t="shared" si="9"/>
        <v>0</v>
      </c>
      <c r="O26" s="23"/>
      <c r="P26" s="24">
        <f>SUM(P20:P21)-P25</f>
        <v>32</v>
      </c>
      <c r="Q26" s="24">
        <f>SUM(Q20:Q21)-Q25</f>
        <v>45</v>
      </c>
      <c r="R26" s="24">
        <f>SUM(R20:R21)-R25</f>
        <v>45</v>
      </c>
      <c r="S26" s="24">
        <f>SUM(S20:S21)-S25</f>
        <v>45</v>
      </c>
      <c r="T26" s="24">
        <f>SUM(T20:T21)-T25</f>
        <v>26</v>
      </c>
      <c r="U26" s="57">
        <f t="shared" ref="U26:AA26" si="10">SUM(U20:U21)-U25</f>
        <v>0</v>
      </c>
      <c r="V26" s="57">
        <f t="shared" si="10"/>
        <v>0</v>
      </c>
      <c r="W26" s="62">
        <f t="shared" si="10"/>
        <v>0</v>
      </c>
      <c r="X26" s="57">
        <f t="shared" si="10"/>
        <v>0</v>
      </c>
      <c r="Y26" s="57">
        <f t="shared" si="10"/>
        <v>0</v>
      </c>
      <c r="Z26" s="57">
        <f t="shared" si="10"/>
        <v>0</v>
      </c>
      <c r="AA26" s="57">
        <f t="shared" si="10"/>
        <v>0</v>
      </c>
      <c r="AB26" s="23"/>
      <c r="AC26" s="24">
        <f>SUM(AC20:AC21)-AC25</f>
        <v>32</v>
      </c>
      <c r="AD26" s="24">
        <f>SUM(AD20:AD21)-AD25</f>
        <v>45</v>
      </c>
      <c r="AE26" s="24">
        <f>SUM(AE20:AE21)-AE25</f>
        <v>45</v>
      </c>
      <c r="AF26" s="24">
        <f>SUM(AF20:AF21)-AF25</f>
        <v>45</v>
      </c>
      <c r="AG26" s="24">
        <f>SUM(AG20:AG21)-AG25</f>
        <v>26</v>
      </c>
      <c r="AH26" s="57">
        <f t="shared" ref="AH26:AJ26" si="11">SUM(AH20:AH21)-AH25</f>
        <v>0</v>
      </c>
      <c r="AI26" s="57">
        <f t="shared" si="11"/>
        <v>0</v>
      </c>
      <c r="AJ26" s="62">
        <f t="shared" si="11"/>
        <v>0</v>
      </c>
    </row>
    <row r="27" spans="1:36" x14ac:dyDescent="0.25">
      <c r="B27" s="21"/>
      <c r="C27" s="21"/>
      <c r="D27" s="21"/>
      <c r="E27" s="21"/>
      <c r="F27" s="21"/>
      <c r="G27" s="21"/>
      <c r="H27" s="21"/>
      <c r="I27" s="21"/>
      <c r="J27" s="65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65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65"/>
    </row>
    <row r="28" spans="1:36" x14ac:dyDescent="0.25">
      <c r="B28" s="21"/>
      <c r="C28" s="21"/>
      <c r="D28" s="21"/>
      <c r="E28" s="21"/>
      <c r="F28" s="21"/>
      <c r="G28" s="21"/>
      <c r="H28" s="21"/>
      <c r="I28" s="21"/>
      <c r="J28" s="65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65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65"/>
    </row>
    <row r="29" spans="1:36" x14ac:dyDescent="0.25">
      <c r="B29" s="21">
        <v>45748</v>
      </c>
      <c r="C29" s="21">
        <v>45778</v>
      </c>
      <c r="D29" s="21">
        <v>45809</v>
      </c>
      <c r="E29" s="21">
        <v>45839</v>
      </c>
      <c r="F29" s="21">
        <v>45870</v>
      </c>
      <c r="G29" s="21">
        <v>45901</v>
      </c>
      <c r="H29" s="21">
        <v>45931</v>
      </c>
      <c r="I29" s="21">
        <v>45962</v>
      </c>
      <c r="J29" s="65">
        <v>45992</v>
      </c>
      <c r="K29" s="21">
        <v>46023</v>
      </c>
      <c r="L29" s="21">
        <v>46054</v>
      </c>
      <c r="M29" s="21">
        <v>46082</v>
      </c>
      <c r="N29" s="21">
        <v>46113</v>
      </c>
      <c r="O29" s="21"/>
      <c r="P29" s="21">
        <v>46143</v>
      </c>
      <c r="Q29" s="21">
        <v>46174</v>
      </c>
      <c r="R29" s="21">
        <v>46204</v>
      </c>
      <c r="S29" s="21">
        <v>46235</v>
      </c>
      <c r="T29" s="21">
        <v>46266</v>
      </c>
      <c r="U29" s="21">
        <v>46296</v>
      </c>
      <c r="V29" s="21">
        <v>46327</v>
      </c>
      <c r="W29" s="65">
        <v>46357</v>
      </c>
      <c r="X29" s="21">
        <v>46388</v>
      </c>
      <c r="Y29" s="21">
        <v>46419</v>
      </c>
      <c r="Z29" s="21">
        <v>46447</v>
      </c>
      <c r="AA29" s="21">
        <v>46478</v>
      </c>
      <c r="AB29" s="21"/>
      <c r="AC29" s="21">
        <v>46508</v>
      </c>
      <c r="AD29" s="21">
        <v>46539</v>
      </c>
      <c r="AE29" s="21">
        <v>46569</v>
      </c>
      <c r="AF29" s="21">
        <v>46600</v>
      </c>
      <c r="AG29" s="21">
        <v>46631</v>
      </c>
      <c r="AH29" s="21">
        <v>46661</v>
      </c>
      <c r="AI29" s="21">
        <v>46692</v>
      </c>
      <c r="AJ29" s="65">
        <v>46722</v>
      </c>
    </row>
    <row r="30" spans="1:36" x14ac:dyDescent="0.25">
      <c r="A30" s="1" t="s">
        <v>68</v>
      </c>
      <c r="B30" s="4"/>
      <c r="C30" s="4"/>
      <c r="D30" s="4"/>
      <c r="E30" s="4"/>
      <c r="F30" s="4"/>
      <c r="G30" s="4"/>
      <c r="H30" s="4"/>
      <c r="I30" s="4"/>
      <c r="J30" s="6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66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66"/>
    </row>
    <row r="31" spans="1:36" x14ac:dyDescent="0.25">
      <c r="A31" t="str">
        <f t="shared" ref="A31:A37" si="12">A6</f>
        <v>RS Aushilfe fix</v>
      </c>
      <c r="B31" s="4"/>
      <c r="C31" s="4">
        <f>-$B$6*Mitarbeitermodelle!B14</f>
        <v>0</v>
      </c>
      <c r="D31" s="4">
        <f>-$B$6*Mitarbeitermodelle!C14</f>
        <v>0</v>
      </c>
      <c r="E31" s="4">
        <f>-$B$6*Mitarbeitermodelle!D14</f>
        <v>0</v>
      </c>
      <c r="F31" s="4">
        <f>-$B$6*Mitarbeitermodelle!E14</f>
        <v>0</v>
      </c>
      <c r="G31" s="4">
        <f>-$B$6*Mitarbeitermodelle!F14</f>
        <v>0</v>
      </c>
      <c r="H31" s="4">
        <f>-$B$6*Mitarbeitermodelle!G14</f>
        <v>0</v>
      </c>
      <c r="I31" s="4"/>
      <c r="J31" s="66"/>
      <c r="K31" s="4"/>
      <c r="L31" s="4"/>
      <c r="M31" s="4"/>
      <c r="N31" s="4"/>
      <c r="O31" s="4"/>
      <c r="P31" s="4">
        <f>-$O$6*Mitarbeitermodelle!B14</f>
        <v>0</v>
      </c>
      <c r="Q31" s="4">
        <f>-$O$6*Mitarbeitermodelle!C14</f>
        <v>0</v>
      </c>
      <c r="R31" s="4">
        <f>-$O$6*Mitarbeitermodelle!D14</f>
        <v>0</v>
      </c>
      <c r="S31" s="4">
        <f>-$O$6*Mitarbeitermodelle!E14</f>
        <v>0</v>
      </c>
      <c r="T31" s="4">
        <f>-$O$6*Mitarbeitermodelle!F14</f>
        <v>0</v>
      </c>
      <c r="U31" s="4">
        <f>-$O$6*Mitarbeitermodelle!G14</f>
        <v>0</v>
      </c>
      <c r="V31" s="4"/>
      <c r="W31" s="66"/>
      <c r="X31" s="4"/>
      <c r="Y31" s="4"/>
      <c r="Z31" s="4"/>
      <c r="AA31" s="4"/>
      <c r="AB31" s="4"/>
      <c r="AC31" s="4">
        <f>-$AB$6*Mitarbeitermodelle!B14</f>
        <v>0</v>
      </c>
      <c r="AD31" s="4">
        <f>-$AB$6*Mitarbeitermodelle!C14</f>
        <v>0</v>
      </c>
      <c r="AE31" s="4">
        <f>-$AB$6*Mitarbeitermodelle!D14</f>
        <v>0</v>
      </c>
      <c r="AF31" s="4">
        <f>-$AB$6*Mitarbeitermodelle!E14</f>
        <v>0</v>
      </c>
      <c r="AG31" s="4">
        <f>-$AB$6*Mitarbeitermodelle!F14</f>
        <v>0</v>
      </c>
      <c r="AH31" s="4">
        <f>-$AB$6*Mitarbeitermodelle!G14</f>
        <v>0</v>
      </c>
      <c r="AI31" s="4"/>
      <c r="AJ31" s="66"/>
    </row>
    <row r="32" spans="1:36" x14ac:dyDescent="0.25">
      <c r="A32" t="str">
        <f t="shared" si="12"/>
        <v>RS Aushilfe flex 1</v>
      </c>
      <c r="B32" s="4"/>
      <c r="C32" s="4">
        <f>-$B$7*Mitarbeitermodelle!B28</f>
        <v>-2202.7560000000003</v>
      </c>
      <c r="D32" s="4">
        <f>-$B$7*Mitarbeitermodelle!C28</f>
        <v>-1482.7560000000001</v>
      </c>
      <c r="E32" s="4">
        <f>-$B$7*Mitarbeitermodelle!D28</f>
        <v>-1482.7560000000001</v>
      </c>
      <c r="F32" s="4">
        <f>-$B$7*Mitarbeitermodelle!E28</f>
        <v>-1482.7560000000001</v>
      </c>
      <c r="G32" s="4">
        <f>-$B$7*Mitarbeitermodelle!F28</f>
        <v>-1482.7560000000001</v>
      </c>
      <c r="H32" s="4">
        <f>-$B$7*Mitarbeitermodelle!G28</f>
        <v>-1482.7560000000001</v>
      </c>
      <c r="I32" s="4"/>
      <c r="J32" s="66"/>
      <c r="K32" s="4"/>
      <c r="L32" s="4"/>
      <c r="M32" s="4"/>
      <c r="N32" s="4"/>
      <c r="O32" s="4"/>
      <c r="P32" s="4">
        <f>-$O$7*Mitarbeitermodelle!B28</f>
        <v>-8811.0240000000013</v>
      </c>
      <c r="Q32" s="4">
        <f>-$O$7*Mitarbeitermodelle!C28</f>
        <v>-5931.0240000000003</v>
      </c>
      <c r="R32" s="4">
        <f>-$O$7*Mitarbeitermodelle!D28</f>
        <v>-5931.0240000000003</v>
      </c>
      <c r="S32" s="4">
        <f>-$O$7*Mitarbeitermodelle!E28</f>
        <v>-5931.0240000000003</v>
      </c>
      <c r="T32" s="4">
        <f>-$O$7*Mitarbeitermodelle!F28</f>
        <v>-5931.0240000000003</v>
      </c>
      <c r="U32" s="4">
        <f>-$O$7*Mitarbeitermodelle!G28</f>
        <v>-5931.0240000000003</v>
      </c>
      <c r="V32" s="4"/>
      <c r="W32" s="66"/>
      <c r="X32" s="4"/>
      <c r="Y32" s="4"/>
      <c r="Z32" s="4"/>
      <c r="AA32" s="4"/>
      <c r="AB32" s="4"/>
      <c r="AC32" s="4">
        <f>-$AB$7*Mitarbeitermodelle!B28</f>
        <v>-8811.0240000000013</v>
      </c>
      <c r="AD32" s="4">
        <f>-$AB$7*Mitarbeitermodelle!C28</f>
        <v>-5931.0240000000003</v>
      </c>
      <c r="AE32" s="4">
        <f>-$AB$7*Mitarbeitermodelle!D28</f>
        <v>-5931.0240000000003</v>
      </c>
      <c r="AF32" s="4">
        <f>-$AB$7*Mitarbeitermodelle!E28</f>
        <v>-5931.0240000000003</v>
      </c>
      <c r="AG32" s="4">
        <f>-$AB$7*Mitarbeitermodelle!F28</f>
        <v>-5931.0240000000003</v>
      </c>
      <c r="AH32" s="4">
        <f>-$AB$7*Mitarbeitermodelle!G28</f>
        <v>-5931.0240000000003</v>
      </c>
      <c r="AI32" s="4"/>
      <c r="AJ32" s="66"/>
    </row>
    <row r="33" spans="1:36" x14ac:dyDescent="0.25">
      <c r="A33" t="str">
        <f t="shared" si="12"/>
        <v>RS Aushilfe flex 2</v>
      </c>
      <c r="B33" s="4"/>
      <c r="C33" s="4">
        <f>-$B$8*Mitarbeitermodelle!B42</f>
        <v>0</v>
      </c>
      <c r="D33" s="4">
        <f>-$B$8*Mitarbeitermodelle!C42</f>
        <v>-4405.5120000000006</v>
      </c>
      <c r="E33" s="4">
        <f>-$B$8*Mitarbeitermodelle!D42</f>
        <v>-2965.5120000000002</v>
      </c>
      <c r="F33" s="4">
        <f>-$B$8*Mitarbeitermodelle!E42</f>
        <v>-2965.5120000000002</v>
      </c>
      <c r="G33" s="4">
        <f>-$B$8*Mitarbeitermodelle!F42</f>
        <v>-2965.5120000000002</v>
      </c>
      <c r="H33" s="4">
        <f>-$B$8*Mitarbeitermodelle!G42</f>
        <v>-2965.5120000000002</v>
      </c>
      <c r="I33" s="4"/>
      <c r="J33" s="66"/>
      <c r="K33" s="4"/>
      <c r="L33" s="4"/>
      <c r="M33" s="4"/>
      <c r="N33" s="4"/>
      <c r="O33" s="4"/>
      <c r="P33" s="4">
        <f>-$O$8*Mitarbeitermodelle!B42</f>
        <v>0</v>
      </c>
      <c r="Q33" s="4">
        <f>-$O$8*Mitarbeitermodelle!C42</f>
        <v>-13216.536000000002</v>
      </c>
      <c r="R33" s="4">
        <f>-$O$8*Mitarbeitermodelle!D42</f>
        <v>-8896.5360000000001</v>
      </c>
      <c r="S33" s="4">
        <f>-$O$8*Mitarbeitermodelle!E42</f>
        <v>-8896.5360000000001</v>
      </c>
      <c r="T33" s="4">
        <f>-$O$8*Mitarbeitermodelle!F42</f>
        <v>-8896.5360000000001</v>
      </c>
      <c r="U33" s="4">
        <f>-$O$8*Mitarbeitermodelle!G42</f>
        <v>-8896.5360000000001</v>
      </c>
      <c r="V33" s="4"/>
      <c r="W33" s="66"/>
      <c r="X33" s="4"/>
      <c r="Y33" s="4"/>
      <c r="Z33" s="4"/>
      <c r="AA33" s="4"/>
      <c r="AB33" s="4"/>
      <c r="AC33" s="4">
        <f>-$AB$8*Mitarbeitermodelle!B42</f>
        <v>0</v>
      </c>
      <c r="AD33" s="4">
        <f>-$AB$8*Mitarbeitermodelle!C42</f>
        <v>-17622.048000000003</v>
      </c>
      <c r="AE33" s="4">
        <f>-$AB$8*Mitarbeitermodelle!D42</f>
        <v>-11862.048000000001</v>
      </c>
      <c r="AF33" s="4">
        <f>-$AB$8*Mitarbeitermodelle!E42</f>
        <v>-11862.048000000001</v>
      </c>
      <c r="AG33" s="4">
        <f>-$AB$8*Mitarbeitermodelle!F42</f>
        <v>-11862.048000000001</v>
      </c>
      <c r="AH33" s="4">
        <f>-$AB$8*Mitarbeitermodelle!G42</f>
        <v>-11862.048000000001</v>
      </c>
      <c r="AI33" s="4"/>
      <c r="AJ33" s="66"/>
    </row>
    <row r="34" spans="1:36" x14ac:dyDescent="0.25">
      <c r="A34" t="str">
        <f t="shared" si="12"/>
        <v>RS Saisonkraft erste Hälfte</v>
      </c>
      <c r="B34" s="4"/>
      <c r="C34" s="4">
        <f>-$B$9*Mitarbeitermodelle!B56</f>
        <v>-9485.6063999999988</v>
      </c>
      <c r="D34" s="4">
        <f>-$B$9*Mitarbeitermodelle!C56</f>
        <v>-8765.6063999999988</v>
      </c>
      <c r="E34" s="4">
        <f>-$B$9*Mitarbeitermodelle!D56</f>
        <v>-8037.1391999999996</v>
      </c>
      <c r="F34" s="4">
        <f>-$B$9*Mitarbeitermodelle!E56</f>
        <v>0</v>
      </c>
      <c r="G34" s="4">
        <f>-$B$9*Mitarbeitermodelle!F56</f>
        <v>0</v>
      </c>
      <c r="H34" s="4">
        <f>-$B$9*Mitarbeitermodelle!G56</f>
        <v>0</v>
      </c>
      <c r="I34" s="4"/>
      <c r="J34" s="66"/>
      <c r="K34" s="4"/>
      <c r="L34" s="4"/>
      <c r="M34" s="4"/>
      <c r="N34" s="4"/>
      <c r="O34" s="4"/>
      <c r="P34" s="4">
        <f>-$O$9*Mitarbeitermodelle!B56</f>
        <v>-9485.6063999999988</v>
      </c>
      <c r="Q34" s="4">
        <f>-$O$9*Mitarbeitermodelle!C56</f>
        <v>-8765.6063999999988</v>
      </c>
      <c r="R34" s="4">
        <f>-$O$9*Mitarbeitermodelle!D56</f>
        <v>-8037.1391999999996</v>
      </c>
      <c r="S34" s="4">
        <f>-$O$9*Mitarbeitermodelle!E56</f>
        <v>0</v>
      </c>
      <c r="T34" s="4">
        <f>-$O$9*Mitarbeitermodelle!F56</f>
        <v>0</v>
      </c>
      <c r="U34" s="4">
        <f>-$O$9*Mitarbeitermodelle!G56</f>
        <v>0</v>
      </c>
      <c r="V34" s="4"/>
      <c r="W34" s="66"/>
      <c r="X34" s="4"/>
      <c r="Y34" s="4"/>
      <c r="Z34" s="4"/>
      <c r="AA34" s="4"/>
      <c r="AB34" s="4"/>
      <c r="AC34" s="4">
        <f>-$AB$9*Mitarbeitermodelle!B56</f>
        <v>-18971.212799999998</v>
      </c>
      <c r="AD34" s="4">
        <f>-$AB$9*Mitarbeitermodelle!C56</f>
        <v>-17531.212799999998</v>
      </c>
      <c r="AE34" s="4">
        <f>-$AB$9*Mitarbeitermodelle!D56</f>
        <v>-16074.278399999999</v>
      </c>
      <c r="AF34" s="4">
        <f>-$AB$9*Mitarbeitermodelle!E56</f>
        <v>0</v>
      </c>
      <c r="AG34" s="4">
        <f>-$AB$9*Mitarbeitermodelle!F56</f>
        <v>0</v>
      </c>
      <c r="AH34" s="4">
        <f>-$AB$9*Mitarbeitermodelle!G56</f>
        <v>0</v>
      </c>
      <c r="AI34" s="4"/>
      <c r="AJ34" s="66"/>
    </row>
    <row r="35" spans="1:36" x14ac:dyDescent="0.25">
      <c r="A35" t="str">
        <f t="shared" si="12"/>
        <v>RS Saisonkraft zweite Hälfte</v>
      </c>
      <c r="B35" s="4"/>
      <c r="C35" s="4">
        <f>-$B$10*Mitarbeitermodelle!B70</f>
        <v>0</v>
      </c>
      <c r="D35" s="4">
        <f>-$B$10*Mitarbeitermodelle!C70</f>
        <v>0</v>
      </c>
      <c r="E35" s="4">
        <f>-$B$10*Mitarbeitermodelle!D70</f>
        <v>-14228.409599999999</v>
      </c>
      <c r="F35" s="4">
        <f>-$B$10*Mitarbeitermodelle!E70</f>
        <v>-13148.409599999999</v>
      </c>
      <c r="G35" s="4">
        <f>-$B$10*Mitarbeitermodelle!F70</f>
        <v>-6592.2047999999995</v>
      </c>
      <c r="H35" s="4">
        <f>-$B$10*Mitarbeitermodelle!G70</f>
        <v>0</v>
      </c>
      <c r="I35" s="4"/>
      <c r="J35" s="66"/>
      <c r="K35" s="4"/>
      <c r="L35" s="4"/>
      <c r="M35" s="4"/>
      <c r="N35" s="4"/>
      <c r="O35" s="4"/>
      <c r="P35" s="4">
        <f>-$O$10*Mitarbeitermodelle!B70</f>
        <v>0</v>
      </c>
      <c r="Q35" s="4">
        <f>-$O$10*Mitarbeitermodelle!C70</f>
        <v>0</v>
      </c>
      <c r="R35" s="4">
        <f>-$O$10*Mitarbeitermodelle!D70</f>
        <v>-14228.409599999999</v>
      </c>
      <c r="S35" s="4">
        <f>-$O$10*Mitarbeitermodelle!E70</f>
        <v>-13148.409599999999</v>
      </c>
      <c r="T35" s="4">
        <f>-$O$10*Mitarbeitermodelle!F70</f>
        <v>-6592.2047999999995</v>
      </c>
      <c r="U35" s="4">
        <f>-$O$10*Mitarbeitermodelle!G70</f>
        <v>0</v>
      </c>
      <c r="V35" s="4"/>
      <c r="W35" s="66"/>
      <c r="X35" s="4"/>
      <c r="Y35" s="4"/>
      <c r="Z35" s="4"/>
      <c r="AA35" s="4"/>
      <c r="AB35" s="4"/>
      <c r="AC35" s="4">
        <f>-$AB$10*Mitarbeitermodelle!B70</f>
        <v>0</v>
      </c>
      <c r="AD35" s="4">
        <f>-$AB$10*Mitarbeitermodelle!C70</f>
        <v>0</v>
      </c>
      <c r="AE35" s="4">
        <f>-$AB$10*Mitarbeitermodelle!D70</f>
        <v>-18971.212799999998</v>
      </c>
      <c r="AF35" s="4">
        <f>-$AB$10*Mitarbeitermodelle!E70</f>
        <v>-17531.212799999998</v>
      </c>
      <c r="AG35" s="4">
        <f>-$AB$10*Mitarbeitermodelle!F70</f>
        <v>-8789.6063999999988</v>
      </c>
      <c r="AH35" s="4">
        <f>-$AB$10*Mitarbeitermodelle!G70</f>
        <v>0</v>
      </c>
      <c r="AI35" s="4"/>
      <c r="AJ35" s="66"/>
    </row>
    <row r="36" spans="1:36" x14ac:dyDescent="0.25">
      <c r="A36" t="str">
        <f t="shared" si="12"/>
        <v>RS Saisonkraft komplett</v>
      </c>
      <c r="B36" s="4"/>
      <c r="C36" s="4">
        <f>-$B$11*Mitarbeitermodelle!B84</f>
        <v>-2557.4015999999997</v>
      </c>
      <c r="D36" s="4">
        <f>-$B$11*Mitarbeitermodelle!C84</f>
        <v>-2925.8687999999997</v>
      </c>
      <c r="E36" s="4">
        <f>-$B$11*Mitarbeitermodelle!D84</f>
        <v>-2925.8687999999997</v>
      </c>
      <c r="F36" s="4">
        <f>-$B$11*Mitarbeitermodelle!E84</f>
        <v>-2925.8687999999997</v>
      </c>
      <c r="G36" s="4">
        <f>-$B$11*Mitarbeitermodelle!F84</f>
        <v>-1833.1679999999999</v>
      </c>
      <c r="H36" s="4">
        <f>-$B$11*Mitarbeitermodelle!G84</f>
        <v>0</v>
      </c>
      <c r="I36" s="4"/>
      <c r="J36" s="66"/>
      <c r="K36" s="4"/>
      <c r="L36" s="4"/>
      <c r="M36" s="4"/>
      <c r="N36" s="4"/>
      <c r="O36" s="4"/>
      <c r="P36" s="4">
        <f>-$O$11*Mitarbeitermodelle!B84</f>
        <v>-10229.606399999999</v>
      </c>
      <c r="Q36" s="4">
        <f>-$O$11*Mitarbeitermodelle!C84</f>
        <v>-11703.475199999999</v>
      </c>
      <c r="R36" s="4">
        <f>-$O$11*Mitarbeitermodelle!D84</f>
        <v>-11703.475199999999</v>
      </c>
      <c r="S36" s="4">
        <f>-$O$11*Mitarbeitermodelle!E84</f>
        <v>-11703.475199999999</v>
      </c>
      <c r="T36" s="4">
        <f>-$O$11*Mitarbeitermodelle!F84</f>
        <v>-7332.6719999999996</v>
      </c>
      <c r="U36" s="4">
        <f>-$O$11*Mitarbeitermodelle!G84</f>
        <v>0</v>
      </c>
      <c r="V36" s="4"/>
      <c r="W36" s="66"/>
      <c r="X36" s="4"/>
      <c r="Y36" s="4"/>
      <c r="Z36" s="4"/>
      <c r="AA36" s="4"/>
      <c r="AB36" s="4"/>
      <c r="AC36" s="4">
        <f>-$AB$11*Mitarbeitermodelle!B84</f>
        <v>-15344.409599999999</v>
      </c>
      <c r="AD36" s="4">
        <f>-$AB$11*Mitarbeitermodelle!C84</f>
        <v>-17555.212799999998</v>
      </c>
      <c r="AE36" s="4">
        <f>-$AB$11*Mitarbeitermodelle!D84</f>
        <v>-17555.212799999998</v>
      </c>
      <c r="AF36" s="4">
        <f>-$AB$11*Mitarbeitermodelle!E84</f>
        <v>-17555.212799999998</v>
      </c>
      <c r="AG36" s="4">
        <f>-$AB$11*Mitarbeitermodelle!F84</f>
        <v>-10999.008</v>
      </c>
      <c r="AH36" s="4">
        <f>-$AB$11*Mitarbeitermodelle!G84</f>
        <v>0</v>
      </c>
      <c r="AI36" s="4"/>
      <c r="AJ36" s="66"/>
    </row>
    <row r="37" spans="1:36" x14ac:dyDescent="0.25">
      <c r="A37" t="str">
        <f t="shared" si="12"/>
        <v>RS Vollzeit-Mitarbeiter</v>
      </c>
      <c r="B37" s="4"/>
      <c r="C37" s="4">
        <f>-$B$12*Mitarbeitermodelle!$B$98</f>
        <v>-14507.904000000002</v>
      </c>
      <c r="D37" s="4">
        <f>-$B$12*Mitarbeitermodelle!$B$98</f>
        <v>-14507.904000000002</v>
      </c>
      <c r="E37" s="4">
        <f>-$B$12*Mitarbeitermodelle!$B$98</f>
        <v>-14507.904000000002</v>
      </c>
      <c r="F37" s="4">
        <f>-$B$12*Mitarbeitermodelle!$B$98</f>
        <v>-14507.904000000002</v>
      </c>
      <c r="G37" s="4">
        <f>-$B$12*Mitarbeitermodelle!$B$98</f>
        <v>-14507.904000000002</v>
      </c>
      <c r="H37" s="4">
        <f>-$B$12*Mitarbeitermodelle!$B$98</f>
        <v>-14507.904000000002</v>
      </c>
      <c r="I37" s="4">
        <f>-$B$12*Mitarbeitermodelle!$B$98</f>
        <v>-14507.904000000002</v>
      </c>
      <c r="J37" s="66">
        <f>-$B$12*Mitarbeitermodelle!$B$98</f>
        <v>-14507.904000000002</v>
      </c>
      <c r="K37" s="4">
        <f>-$B$12*Mitarbeitermodelle!$B$98</f>
        <v>-14507.904000000002</v>
      </c>
      <c r="L37" s="4">
        <f>-$B$12*Mitarbeitermodelle!$B$98</f>
        <v>-14507.904000000002</v>
      </c>
      <c r="M37" s="4">
        <f>-$B$12*Mitarbeitermodelle!$B$98</f>
        <v>-14507.904000000002</v>
      </c>
      <c r="N37" s="4">
        <f>-$B$12*Mitarbeitermodelle!$B$98</f>
        <v>-14507.904000000002</v>
      </c>
      <c r="O37" s="4"/>
      <c r="P37" s="4">
        <f>-$O$12*Mitarbeitermodelle!$B$98</f>
        <v>-18134.880000000005</v>
      </c>
      <c r="Q37" s="4">
        <f>-$O$12*Mitarbeitermodelle!$B$98</f>
        <v>-18134.880000000005</v>
      </c>
      <c r="R37" s="4">
        <f>-$O$12*Mitarbeitermodelle!$B$98</f>
        <v>-18134.880000000005</v>
      </c>
      <c r="S37" s="4">
        <f>-$O$12*Mitarbeitermodelle!$B$98</f>
        <v>-18134.880000000005</v>
      </c>
      <c r="T37" s="4">
        <f>-$O$12*Mitarbeitermodelle!$B$98</f>
        <v>-18134.880000000005</v>
      </c>
      <c r="U37" s="4">
        <f>-$O$12*Mitarbeitermodelle!$B$98</f>
        <v>-18134.880000000005</v>
      </c>
      <c r="V37" s="4">
        <f>-$O$12*Mitarbeitermodelle!$B$98</f>
        <v>-18134.880000000005</v>
      </c>
      <c r="W37" s="66">
        <f>-$O$12*Mitarbeitermodelle!$B$98</f>
        <v>-18134.880000000005</v>
      </c>
      <c r="X37" s="4">
        <f>-$O$12*Mitarbeitermodelle!$B$98</f>
        <v>-18134.880000000005</v>
      </c>
      <c r="Y37" s="4">
        <f>-$O$12*Mitarbeitermodelle!$B$98</f>
        <v>-18134.880000000005</v>
      </c>
      <c r="Z37" s="4">
        <f>-$O$12*Mitarbeitermodelle!$B$98</f>
        <v>-18134.880000000005</v>
      </c>
      <c r="AA37" s="4">
        <f>-$O$12*Mitarbeitermodelle!$B$98</f>
        <v>-18134.880000000005</v>
      </c>
      <c r="AB37" s="4"/>
      <c r="AC37" s="4">
        <f>-$AB$12*Mitarbeitermodelle!$B$98</f>
        <v>-21761.856000000003</v>
      </c>
      <c r="AD37" s="4">
        <f>-$AB$12*Mitarbeitermodelle!$B$98</f>
        <v>-21761.856000000003</v>
      </c>
      <c r="AE37" s="4">
        <f>-$AB$12*Mitarbeitermodelle!$B$98</f>
        <v>-21761.856000000003</v>
      </c>
      <c r="AF37" s="4">
        <f>-$AB$12*Mitarbeitermodelle!$B$98</f>
        <v>-21761.856000000003</v>
      </c>
      <c r="AG37" s="4">
        <f>-$AB$12*Mitarbeitermodelle!$B$98</f>
        <v>-21761.856000000003</v>
      </c>
      <c r="AH37" s="4">
        <f>-$AB$12*Mitarbeitermodelle!$B$98</f>
        <v>-21761.856000000003</v>
      </c>
      <c r="AI37" s="4">
        <f>-$AB$12*Mitarbeitermodelle!$B$98</f>
        <v>-21761.856000000003</v>
      </c>
      <c r="AJ37" s="66">
        <f>-$AB$12*Mitarbeitermodelle!$B$98</f>
        <v>-21761.856000000003</v>
      </c>
    </row>
    <row r="38" spans="1:36" x14ac:dyDescent="0.25">
      <c r="A38" t="str">
        <f>A20</f>
        <v>FAB Saisonkraft komplett</v>
      </c>
      <c r="B38" s="4"/>
      <c r="C38" s="4">
        <f>-$B$20*Mitarbeitermodelle!B112</f>
        <v>-6571.7376000000004</v>
      </c>
      <c r="D38" s="4">
        <f>-$B$20*Mitarbeitermodelle!C112</f>
        <v>-7794.3168000000005</v>
      </c>
      <c r="E38" s="4">
        <f>-$B$20*Mitarbeitermodelle!D112</f>
        <v>-7794.3168000000005</v>
      </c>
      <c r="F38" s="4">
        <f>-$B$20*Mitarbeitermodelle!E112</f>
        <v>-7794.3168000000005</v>
      </c>
      <c r="G38" s="4">
        <f>-$B$20*Mitarbeitermodelle!F112</f>
        <v>-4880.4480000000003</v>
      </c>
      <c r="H38" s="4">
        <f>-$B$20*Mitarbeitermodelle!G112</f>
        <v>0</v>
      </c>
      <c r="I38" s="4"/>
      <c r="J38" s="66"/>
      <c r="K38" s="4"/>
      <c r="L38" s="4"/>
      <c r="M38" s="4"/>
      <c r="N38" s="4"/>
      <c r="O38" s="4"/>
      <c r="P38" s="4">
        <f>-$O$20*Mitarbeitermodelle!B112</f>
        <v>-6571.7376000000004</v>
      </c>
      <c r="Q38" s="4">
        <f>-$O$20*Mitarbeitermodelle!C112</f>
        <v>-7794.3168000000005</v>
      </c>
      <c r="R38" s="4">
        <f>-$O$20*Mitarbeitermodelle!D112</f>
        <v>-7794.3168000000005</v>
      </c>
      <c r="S38" s="4">
        <f>-$O$20*Mitarbeitermodelle!E112</f>
        <v>-7794.3168000000005</v>
      </c>
      <c r="T38" s="4">
        <f>-$O$20*Mitarbeitermodelle!F112</f>
        <v>-4880.4480000000003</v>
      </c>
      <c r="U38" s="4">
        <f>-$O$20*Mitarbeitermodelle!G112</f>
        <v>0</v>
      </c>
      <c r="V38" s="4"/>
      <c r="W38" s="66"/>
      <c r="X38" s="4"/>
      <c r="Y38" s="4"/>
      <c r="Z38" s="4"/>
      <c r="AA38" s="4"/>
      <c r="AB38" s="4"/>
      <c r="AC38" s="4">
        <f>-$AB$20*Mitarbeitermodelle!B112</f>
        <v>-6571.7376000000004</v>
      </c>
      <c r="AD38" s="4">
        <f>-$AB$20*Mitarbeitermodelle!C112</f>
        <v>-7794.3168000000005</v>
      </c>
      <c r="AE38" s="4">
        <f>-$AB$20*Mitarbeitermodelle!D112</f>
        <v>-7794.3168000000005</v>
      </c>
      <c r="AF38" s="4">
        <f>-$AB$20*Mitarbeitermodelle!E112</f>
        <v>-7794.3168000000005</v>
      </c>
      <c r="AG38" s="4">
        <f>-$AB$20*Mitarbeitermodelle!F112</f>
        <v>-4880.4480000000003</v>
      </c>
      <c r="AH38" s="4">
        <f>-$AB$20*Mitarbeitermodelle!G112</f>
        <v>0</v>
      </c>
      <c r="AI38" s="4"/>
      <c r="AJ38" s="66"/>
    </row>
    <row r="39" spans="1:36" x14ac:dyDescent="0.25">
      <c r="A39" t="str">
        <f>A21</f>
        <v>FAB Vollzeit-Mitarbeiter</v>
      </c>
      <c r="B39" s="4"/>
      <c r="C39" s="4">
        <f>-$B$21*Mitarbeitermodelle!$B$126</f>
        <v>0</v>
      </c>
      <c r="D39" s="4">
        <f>-$B$21*Mitarbeitermodelle!$B$126</f>
        <v>0</v>
      </c>
      <c r="E39" s="4">
        <f>-$B$21*Mitarbeitermodelle!$B$126</f>
        <v>0</v>
      </c>
      <c r="F39" s="4">
        <f>-$B$21*Mitarbeitermodelle!$B$126</f>
        <v>0</v>
      </c>
      <c r="G39" s="4">
        <f>-$B$21*Mitarbeitermodelle!$B$126</f>
        <v>0</v>
      </c>
      <c r="H39" s="4">
        <f>-$B$21*Mitarbeitermodelle!$B$126</f>
        <v>0</v>
      </c>
      <c r="I39" s="4">
        <f>-$B$21*Mitarbeitermodelle!$B$126</f>
        <v>0</v>
      </c>
      <c r="J39" s="66">
        <f>-$B$21*Mitarbeitermodelle!$B$126</f>
        <v>0</v>
      </c>
      <c r="K39" s="4">
        <f>-$B$21*Mitarbeitermodelle!$B$126</f>
        <v>0</v>
      </c>
      <c r="L39" s="4">
        <f>-$B$21*Mitarbeitermodelle!$B$126</f>
        <v>0</v>
      </c>
      <c r="M39" s="4">
        <f>-$B$21*Mitarbeitermodelle!$B$126</f>
        <v>0</v>
      </c>
      <c r="N39" s="4">
        <f>-$B$21*Mitarbeitermodelle!$B$126</f>
        <v>0</v>
      </c>
      <c r="O39" s="4"/>
      <c r="P39" s="4">
        <f>-$O$21*Mitarbeitermodelle!$B$126</f>
        <v>0</v>
      </c>
      <c r="Q39" s="4">
        <f>-$O$21*Mitarbeitermodelle!$B$126</f>
        <v>0</v>
      </c>
      <c r="R39" s="4">
        <f>-$O$21*Mitarbeitermodelle!$B$126</f>
        <v>0</v>
      </c>
      <c r="S39" s="4">
        <f>-$O$21*Mitarbeitermodelle!$B$126</f>
        <v>0</v>
      </c>
      <c r="T39" s="4">
        <f>-$O$21*Mitarbeitermodelle!$B$126</f>
        <v>0</v>
      </c>
      <c r="U39" s="4">
        <f>-$O$21*Mitarbeitermodelle!$B$126</f>
        <v>0</v>
      </c>
      <c r="V39" s="4">
        <f>-$O$21*Mitarbeitermodelle!$B$126</f>
        <v>0</v>
      </c>
      <c r="W39" s="66">
        <f>-$O$21*Mitarbeitermodelle!$B$126</f>
        <v>0</v>
      </c>
      <c r="X39" s="4">
        <f>-$O$21*Mitarbeitermodelle!$B$126</f>
        <v>0</v>
      </c>
      <c r="Y39" s="4">
        <f>-$O$21*Mitarbeitermodelle!$B$126</f>
        <v>0</v>
      </c>
      <c r="Z39" s="4">
        <f>-$O$21*Mitarbeitermodelle!$B$126</f>
        <v>0</v>
      </c>
      <c r="AA39" s="4">
        <f>-$O$21*Mitarbeitermodelle!$B$126</f>
        <v>0</v>
      </c>
      <c r="AB39" s="4"/>
      <c r="AC39" s="4">
        <f>-$AB$21*Mitarbeitermodelle!$B$126</f>
        <v>0</v>
      </c>
      <c r="AD39" s="4">
        <f>-$AB$21*Mitarbeitermodelle!$B$126</f>
        <v>0</v>
      </c>
      <c r="AE39" s="4">
        <f>-$AB$21*Mitarbeitermodelle!$B$126</f>
        <v>0</v>
      </c>
      <c r="AF39" s="4">
        <f>-$AB$21*Mitarbeitermodelle!$B$126</f>
        <v>0</v>
      </c>
      <c r="AG39" s="4">
        <f>-$AB$21*Mitarbeitermodelle!$B$126</f>
        <v>0</v>
      </c>
      <c r="AH39" s="4">
        <f>-$AB$21*Mitarbeitermodelle!$B$126</f>
        <v>0</v>
      </c>
      <c r="AI39" s="4">
        <f>-$AB$21*Mitarbeitermodelle!$B$126</f>
        <v>0</v>
      </c>
      <c r="AJ39" s="66">
        <f>-$AB$21*Mitarbeitermodelle!$B$126</f>
        <v>0</v>
      </c>
    </row>
    <row r="40" spans="1:36" x14ac:dyDescent="0.25">
      <c r="B40" s="4"/>
      <c r="C40" s="4"/>
      <c r="D40" s="4"/>
      <c r="E40" s="4"/>
      <c r="F40" s="4"/>
      <c r="G40" s="4"/>
      <c r="H40" s="4"/>
      <c r="I40" s="4"/>
      <c r="J40" s="6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66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66"/>
    </row>
    <row r="41" spans="1:36" x14ac:dyDescent="0.25">
      <c r="A41" s="1" t="s">
        <v>64</v>
      </c>
      <c r="B41" s="4"/>
      <c r="C41" s="4"/>
      <c r="D41" s="4"/>
      <c r="E41" s="4"/>
      <c r="F41" s="4"/>
      <c r="G41" s="4"/>
      <c r="H41" s="4"/>
      <c r="I41" s="4"/>
      <c r="J41" s="6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66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66"/>
    </row>
    <row r="42" spans="1:36" x14ac:dyDescent="0.25">
      <c r="A42" t="s">
        <v>94</v>
      </c>
      <c r="B42" s="4"/>
      <c r="C42" s="4">
        <f t="shared" ref="C42:I42" si="13">$B$14*C16</f>
        <v>35464</v>
      </c>
      <c r="D42" s="4">
        <f t="shared" si="13"/>
        <v>41096</v>
      </c>
      <c r="E42" s="4">
        <f t="shared" si="13"/>
        <v>47784</v>
      </c>
      <c r="F42" s="4">
        <f t="shared" si="13"/>
        <v>46728</v>
      </c>
      <c r="G42" s="4">
        <f t="shared" si="13"/>
        <v>32076</v>
      </c>
      <c r="H42" s="4">
        <f t="shared" si="13"/>
        <v>17996</v>
      </c>
      <c r="I42" s="4">
        <f t="shared" si="13"/>
        <v>17996</v>
      </c>
      <c r="J42" s="66">
        <f t="shared" ref="J42:N42" si="14">$B$14*J16</f>
        <v>17996</v>
      </c>
      <c r="K42" s="4">
        <f t="shared" si="14"/>
        <v>17996</v>
      </c>
      <c r="L42" s="4">
        <f t="shared" si="14"/>
        <v>17996</v>
      </c>
      <c r="M42" s="4">
        <f t="shared" si="14"/>
        <v>17996</v>
      </c>
      <c r="N42" s="4">
        <f t="shared" si="14"/>
        <v>17996</v>
      </c>
      <c r="O42" s="4"/>
      <c r="P42" s="4">
        <f>$O$14*P16</f>
        <v>55176</v>
      </c>
      <c r="Q42" s="4">
        <f t="shared" ref="Q42:AA42" si="15">$O$14*Q16</f>
        <v>73216</v>
      </c>
      <c r="R42" s="4">
        <f t="shared" si="15"/>
        <v>75856</v>
      </c>
      <c r="S42" s="4">
        <f t="shared" si="15"/>
        <v>81092</v>
      </c>
      <c r="T42" s="4">
        <f t="shared" si="15"/>
        <v>51216</v>
      </c>
      <c r="U42" s="4">
        <f t="shared" si="15"/>
        <v>22528</v>
      </c>
      <c r="V42" s="4">
        <f t="shared" si="15"/>
        <v>22528</v>
      </c>
      <c r="W42" s="66">
        <f t="shared" si="15"/>
        <v>22528</v>
      </c>
      <c r="X42" s="4">
        <f t="shared" si="15"/>
        <v>22528</v>
      </c>
      <c r="Y42" s="4">
        <f t="shared" si="15"/>
        <v>22528</v>
      </c>
      <c r="Z42" s="4">
        <f t="shared" si="15"/>
        <v>22528</v>
      </c>
      <c r="AA42" s="4">
        <f t="shared" si="15"/>
        <v>22528</v>
      </c>
      <c r="AB42" s="4"/>
      <c r="AC42" s="4">
        <f>$AB$14*AC16</f>
        <v>77704</v>
      </c>
      <c r="AD42" s="4">
        <f t="shared" ref="AD42:AJ42" si="16">$AB$14*AD16</f>
        <v>102476</v>
      </c>
      <c r="AE42" s="4">
        <f t="shared" si="16"/>
        <v>103488</v>
      </c>
      <c r="AF42" s="4">
        <f t="shared" si="16"/>
        <v>104720</v>
      </c>
      <c r="AG42" s="4">
        <f t="shared" si="16"/>
        <v>65296</v>
      </c>
      <c r="AH42" s="4">
        <f t="shared" si="16"/>
        <v>27016</v>
      </c>
      <c r="AI42" s="4">
        <f t="shared" si="16"/>
        <v>27016</v>
      </c>
      <c r="AJ42" s="66">
        <f t="shared" si="16"/>
        <v>27016</v>
      </c>
    </row>
    <row r="43" spans="1:36" x14ac:dyDescent="0.25">
      <c r="A43" t="s">
        <v>95</v>
      </c>
      <c r="B43" s="4"/>
      <c r="C43" s="4">
        <f>$B$23*C25</f>
        <v>7424</v>
      </c>
      <c r="D43" s="4">
        <f t="shared" ref="D43:N43" si="17">$B$23*D25</f>
        <v>10382</v>
      </c>
      <c r="E43" s="4">
        <f t="shared" si="17"/>
        <v>10382</v>
      </c>
      <c r="F43" s="4">
        <f t="shared" si="17"/>
        <v>10382</v>
      </c>
      <c r="G43" s="4">
        <f t="shared" si="17"/>
        <v>5916</v>
      </c>
      <c r="H43" s="4">
        <f t="shared" si="17"/>
        <v>0</v>
      </c>
      <c r="I43" s="4">
        <f t="shared" si="17"/>
        <v>0</v>
      </c>
      <c r="J43" s="66">
        <f t="shared" si="17"/>
        <v>0</v>
      </c>
      <c r="K43" s="4">
        <f t="shared" si="17"/>
        <v>0</v>
      </c>
      <c r="L43" s="4">
        <f t="shared" si="17"/>
        <v>0</v>
      </c>
      <c r="M43" s="4">
        <f t="shared" si="17"/>
        <v>0</v>
      </c>
      <c r="N43" s="4">
        <f t="shared" si="17"/>
        <v>0</v>
      </c>
      <c r="O43" s="4"/>
      <c r="P43" s="4">
        <f>$O$23*P25</f>
        <v>7424</v>
      </c>
      <c r="Q43" s="4">
        <f t="shared" ref="Q43:AA43" si="18">$O$23*Q25</f>
        <v>10382</v>
      </c>
      <c r="R43" s="4">
        <f t="shared" si="18"/>
        <v>10382</v>
      </c>
      <c r="S43" s="4">
        <f t="shared" si="18"/>
        <v>10382</v>
      </c>
      <c r="T43" s="4">
        <f t="shared" si="18"/>
        <v>5916</v>
      </c>
      <c r="U43" s="4">
        <f t="shared" si="18"/>
        <v>0</v>
      </c>
      <c r="V43" s="4">
        <f t="shared" si="18"/>
        <v>0</v>
      </c>
      <c r="W43" s="66">
        <f t="shared" si="18"/>
        <v>0</v>
      </c>
      <c r="X43" s="4">
        <f t="shared" si="18"/>
        <v>0</v>
      </c>
      <c r="Y43" s="4">
        <f t="shared" si="18"/>
        <v>0</v>
      </c>
      <c r="Z43" s="4">
        <f t="shared" si="18"/>
        <v>0</v>
      </c>
      <c r="AA43" s="4">
        <f t="shared" si="18"/>
        <v>0</v>
      </c>
      <c r="AB43" s="4"/>
      <c r="AC43" s="4">
        <f>$AB$23*AC25</f>
        <v>7424</v>
      </c>
      <c r="AD43" s="4">
        <f t="shared" ref="AD43:AJ43" si="19">$AB$23*AD25</f>
        <v>10382</v>
      </c>
      <c r="AE43" s="4">
        <f t="shared" si="19"/>
        <v>10382</v>
      </c>
      <c r="AF43" s="4">
        <f t="shared" si="19"/>
        <v>10382</v>
      </c>
      <c r="AG43" s="4">
        <f t="shared" si="19"/>
        <v>5916</v>
      </c>
      <c r="AH43" s="4">
        <f t="shared" si="19"/>
        <v>0</v>
      </c>
      <c r="AI43" s="4">
        <f t="shared" si="19"/>
        <v>0</v>
      </c>
      <c r="AJ43" s="66">
        <f t="shared" si="19"/>
        <v>0</v>
      </c>
    </row>
    <row r="44" spans="1:36" x14ac:dyDescent="0.25">
      <c r="A44" t="s">
        <v>65</v>
      </c>
      <c r="B44" s="4"/>
      <c r="C44" s="4">
        <f>2*960</f>
        <v>1920</v>
      </c>
      <c r="D44" s="4"/>
      <c r="E44" s="4"/>
      <c r="F44" s="4"/>
      <c r="G44" s="4"/>
      <c r="H44" s="4"/>
      <c r="I44" s="4"/>
      <c r="J44" s="66"/>
      <c r="K44" s="4"/>
      <c r="L44" s="4"/>
      <c r="M44" s="4"/>
      <c r="N44" s="4"/>
      <c r="O44" s="4"/>
      <c r="P44" s="4">
        <f>6*960</f>
        <v>5760</v>
      </c>
      <c r="Q44" s="4"/>
      <c r="R44" s="4"/>
      <c r="S44" s="4"/>
      <c r="T44" s="4"/>
      <c r="U44" s="4"/>
      <c r="V44" s="4"/>
      <c r="W44" s="66"/>
      <c r="X44" s="4"/>
      <c r="Y44" s="4"/>
      <c r="Z44" s="4"/>
      <c r="AA44" s="4"/>
      <c r="AB44" s="4"/>
      <c r="AC44" s="4">
        <f>6*960</f>
        <v>5760</v>
      </c>
      <c r="AD44" s="4"/>
      <c r="AE44" s="4"/>
      <c r="AF44" s="4"/>
      <c r="AG44" s="4"/>
      <c r="AH44" s="4"/>
      <c r="AI44" s="4"/>
      <c r="AJ44" s="66"/>
    </row>
    <row r="45" spans="1:36" x14ac:dyDescent="0.25">
      <c r="B45" s="4"/>
      <c r="C45" s="4"/>
      <c r="D45" s="4"/>
      <c r="E45" s="4"/>
      <c r="F45" s="4"/>
      <c r="G45" s="4"/>
      <c r="H45" s="4"/>
      <c r="I45" s="4"/>
      <c r="J45" s="6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66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66"/>
    </row>
    <row r="46" spans="1:36" x14ac:dyDescent="0.25">
      <c r="A46" s="1" t="s">
        <v>50</v>
      </c>
      <c r="B46" s="4"/>
      <c r="C46" s="4"/>
      <c r="D46" s="4"/>
      <c r="E46" s="4"/>
      <c r="F46" s="4"/>
      <c r="G46" s="4"/>
      <c r="H46" s="4"/>
      <c r="I46" s="4"/>
      <c r="J46" s="6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66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66"/>
    </row>
    <row r="47" spans="1:36" x14ac:dyDescent="0.25">
      <c r="A47" t="s">
        <v>101</v>
      </c>
      <c r="B47" s="4"/>
      <c r="C47" s="4">
        <f>-1*Mitarbeiterkosten!$AA$26</f>
        <v>-1882.8</v>
      </c>
      <c r="D47" s="4">
        <f>-1*Mitarbeiterkosten!$AA$26</f>
        <v>-1882.8</v>
      </c>
      <c r="E47" s="4">
        <f>-1*Mitarbeiterkosten!$AA$26</f>
        <v>-1882.8</v>
      </c>
      <c r="F47" s="4">
        <f>-1*Mitarbeiterkosten!$AA$26</f>
        <v>-1882.8</v>
      </c>
      <c r="G47" s="4">
        <f>-1*Mitarbeiterkosten!$AA$26</f>
        <v>-1882.8</v>
      </c>
      <c r="H47" s="4">
        <f>-1*Mitarbeiterkosten!$AA$26</f>
        <v>-1882.8</v>
      </c>
      <c r="I47" s="4">
        <f>-1*Mitarbeiterkosten!$AA$26</f>
        <v>-1882.8</v>
      </c>
      <c r="J47" s="66">
        <f>-1*Mitarbeiterkosten!$AA$26</f>
        <v>-1882.8</v>
      </c>
      <c r="K47" s="4">
        <f>-1*Mitarbeiterkosten!$AA$26</f>
        <v>-1882.8</v>
      </c>
      <c r="L47" s="4">
        <f>-1*Mitarbeiterkosten!$AA$26</f>
        <v>-1882.8</v>
      </c>
      <c r="M47" s="4">
        <f>-1*Mitarbeiterkosten!$AA$26</f>
        <v>-1882.8</v>
      </c>
      <c r="N47" s="4">
        <f>-1*Mitarbeiterkosten!$AA$26</f>
        <v>-1882.8</v>
      </c>
      <c r="O47" s="4"/>
      <c r="P47" s="4">
        <f>-1*Mitarbeiterkosten!$AA$26</f>
        <v>-1882.8</v>
      </c>
      <c r="Q47" s="4">
        <f>-1*Mitarbeiterkosten!$AA$26</f>
        <v>-1882.8</v>
      </c>
      <c r="R47" s="4">
        <f>-1*Mitarbeiterkosten!$AA$26</f>
        <v>-1882.8</v>
      </c>
      <c r="S47" s="4">
        <f>-1*Mitarbeiterkosten!$AA$26</f>
        <v>-1882.8</v>
      </c>
      <c r="T47" s="4">
        <f>-1*Mitarbeiterkosten!$AA$26</f>
        <v>-1882.8</v>
      </c>
      <c r="U47" s="4">
        <f>-1*Mitarbeiterkosten!$AA$26</f>
        <v>-1882.8</v>
      </c>
      <c r="V47" s="4">
        <f>-1*Mitarbeiterkosten!$AA$26</f>
        <v>-1882.8</v>
      </c>
      <c r="W47" s="66">
        <f>-1*Mitarbeiterkosten!$AA$26</f>
        <v>-1882.8</v>
      </c>
      <c r="X47" s="4">
        <f>-1*Mitarbeiterkosten!$AA$26</f>
        <v>-1882.8</v>
      </c>
      <c r="Y47" s="4">
        <f>-1*Mitarbeiterkosten!$AA$26</f>
        <v>-1882.8</v>
      </c>
      <c r="Z47" s="4">
        <f>-1*Mitarbeiterkosten!$AA$26</f>
        <v>-1882.8</v>
      </c>
      <c r="AA47" s="4">
        <f>-1*Mitarbeiterkosten!$AA$26</f>
        <v>-1882.8</v>
      </c>
      <c r="AB47" s="4"/>
      <c r="AC47" s="4">
        <f>-1*Mitarbeiterkosten!$AA$26</f>
        <v>-1882.8</v>
      </c>
      <c r="AD47" s="4">
        <f>-1*Mitarbeiterkosten!$AA$26</f>
        <v>-1882.8</v>
      </c>
      <c r="AE47" s="4">
        <f>-1*Mitarbeiterkosten!$AA$26</f>
        <v>-1882.8</v>
      </c>
      <c r="AF47" s="4">
        <f>-1*Mitarbeiterkosten!$AA$26</f>
        <v>-1882.8</v>
      </c>
      <c r="AG47" s="4">
        <f>-1*Mitarbeiterkosten!$AA$26</f>
        <v>-1882.8</v>
      </c>
      <c r="AH47" s="4">
        <f>-1*Mitarbeiterkosten!$AA$26</f>
        <v>-1882.8</v>
      </c>
      <c r="AI47" s="4">
        <f>-1*Mitarbeiterkosten!$AA$26</f>
        <v>-1882.8</v>
      </c>
      <c r="AJ47" s="66">
        <f>-1*Mitarbeiterkosten!$AA$26</f>
        <v>-1882.8</v>
      </c>
    </row>
    <row r="48" spans="1:36" x14ac:dyDescent="0.25">
      <c r="A48" t="s">
        <v>102</v>
      </c>
      <c r="B48" s="4"/>
      <c r="C48" s="4"/>
      <c r="D48" s="4"/>
      <c r="E48" s="4"/>
      <c r="F48" s="4"/>
      <c r="G48" s="4"/>
      <c r="H48" s="4"/>
      <c r="I48" s="4"/>
      <c r="J48" s="66"/>
      <c r="K48" s="4">
        <f>-0.33*J56</f>
        <v>-10128.222719999994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66"/>
      <c r="X48" s="4">
        <f>-0.33*W56</f>
        <v>-15979.748822399984</v>
      </c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66"/>
    </row>
    <row r="49" spans="1:36" x14ac:dyDescent="0.25">
      <c r="A49" t="s">
        <v>52</v>
      </c>
      <c r="B49" s="4"/>
      <c r="C49" s="4">
        <v>-300</v>
      </c>
      <c r="D49" s="4">
        <v>-300</v>
      </c>
      <c r="E49" s="4">
        <v>-300</v>
      </c>
      <c r="F49" s="4">
        <v>-300</v>
      </c>
      <c r="G49" s="4">
        <v>-300</v>
      </c>
      <c r="H49" s="4">
        <v>-300</v>
      </c>
      <c r="I49" s="4">
        <v>-300</v>
      </c>
      <c r="J49" s="66">
        <v>-300</v>
      </c>
      <c r="K49" s="4">
        <v>-400</v>
      </c>
      <c r="L49" s="4">
        <v>-400</v>
      </c>
      <c r="M49" s="4">
        <v>-400</v>
      </c>
      <c r="N49" s="4">
        <v>-400</v>
      </c>
      <c r="O49" s="4"/>
      <c r="P49" s="4">
        <v>-400</v>
      </c>
      <c r="Q49" s="4">
        <v>-400</v>
      </c>
      <c r="R49" s="4">
        <v>-400</v>
      </c>
      <c r="S49" s="4">
        <v>-400</v>
      </c>
      <c r="T49" s="4">
        <v>-400</v>
      </c>
      <c r="U49" s="4">
        <v>-400</v>
      </c>
      <c r="V49" s="4">
        <v>-400</v>
      </c>
      <c r="W49" s="66">
        <v>-400</v>
      </c>
      <c r="X49" s="4">
        <v>-450</v>
      </c>
      <c r="Y49" s="4">
        <v>-450</v>
      </c>
      <c r="Z49" s="4">
        <v>-450</v>
      </c>
      <c r="AA49" s="4">
        <v>-450</v>
      </c>
      <c r="AB49" s="4"/>
      <c r="AC49" s="4">
        <v>-450</v>
      </c>
      <c r="AD49" s="4">
        <v>-450</v>
      </c>
      <c r="AE49" s="4">
        <v>-450</v>
      </c>
      <c r="AF49" s="4">
        <v>-450</v>
      </c>
      <c r="AG49" s="4">
        <v>-450</v>
      </c>
      <c r="AH49" s="4">
        <v>-450</v>
      </c>
      <c r="AI49" s="4">
        <v>-450</v>
      </c>
      <c r="AJ49" s="66">
        <v>-450</v>
      </c>
    </row>
    <row r="50" spans="1:36" x14ac:dyDescent="0.25">
      <c r="A50" t="s">
        <v>117</v>
      </c>
      <c r="B50" s="4"/>
      <c r="C50" s="4">
        <v>-1000</v>
      </c>
      <c r="D50" s="4">
        <v>-20</v>
      </c>
      <c r="E50" s="4">
        <v>-20</v>
      </c>
      <c r="F50" s="4">
        <v>-20</v>
      </c>
      <c r="G50" s="4">
        <v>-20</v>
      </c>
      <c r="H50" s="4">
        <v>-20</v>
      </c>
      <c r="I50" s="4">
        <v>-20</v>
      </c>
      <c r="J50" s="66">
        <v>-20</v>
      </c>
      <c r="K50" s="4">
        <v>-20</v>
      </c>
      <c r="L50" s="4">
        <v>-500</v>
      </c>
      <c r="M50" s="4">
        <v>-20</v>
      </c>
      <c r="N50" s="4">
        <v>-20</v>
      </c>
      <c r="O50" s="4"/>
      <c r="P50" s="4">
        <v>-20</v>
      </c>
      <c r="Q50" s="4">
        <v>-20</v>
      </c>
      <c r="R50" s="4">
        <v>-20</v>
      </c>
      <c r="S50" s="4">
        <v>-20</v>
      </c>
      <c r="T50" s="4">
        <v>-20</v>
      </c>
      <c r="U50" s="4">
        <v>-20</v>
      </c>
      <c r="V50" s="4">
        <v>-20</v>
      </c>
      <c r="W50" s="66">
        <v>-20</v>
      </c>
      <c r="X50" s="4">
        <v>-20</v>
      </c>
      <c r="Y50" s="4">
        <v>-500</v>
      </c>
      <c r="Z50" s="4">
        <v>-20</v>
      </c>
      <c r="AA50" s="4">
        <v>-20</v>
      </c>
      <c r="AB50" s="4"/>
      <c r="AC50" s="4">
        <v>-20</v>
      </c>
      <c r="AD50" s="4">
        <v>-20</v>
      </c>
      <c r="AE50" s="4">
        <v>-20</v>
      </c>
      <c r="AF50" s="4">
        <v>-20</v>
      </c>
      <c r="AG50" s="4">
        <v>-20</v>
      </c>
      <c r="AH50" s="4">
        <v>-20</v>
      </c>
      <c r="AI50" s="4">
        <v>-20</v>
      </c>
      <c r="AJ50" s="66">
        <v>-20</v>
      </c>
    </row>
    <row r="51" spans="1:36" x14ac:dyDescent="0.25">
      <c r="A51" t="s">
        <v>122</v>
      </c>
      <c r="B51" s="4"/>
      <c r="C51" s="4">
        <v>-80</v>
      </c>
      <c r="D51" s="4">
        <v>-80</v>
      </c>
      <c r="E51" s="4">
        <v>-80</v>
      </c>
      <c r="F51" s="4">
        <v>-80</v>
      </c>
      <c r="G51" s="4">
        <v>-80</v>
      </c>
      <c r="H51" s="4">
        <v>-80</v>
      </c>
      <c r="I51" s="4">
        <v>-80</v>
      </c>
      <c r="J51" s="66">
        <v>-80</v>
      </c>
      <c r="K51" s="4">
        <v>-80</v>
      </c>
      <c r="L51" s="4">
        <v>-80</v>
      </c>
      <c r="M51" s="4">
        <v>-80</v>
      </c>
      <c r="N51" s="4">
        <v>-80</v>
      </c>
      <c r="O51" s="4"/>
      <c r="P51" s="4">
        <v>-80</v>
      </c>
      <c r="Q51" s="4">
        <v>-80</v>
      </c>
      <c r="R51" s="4">
        <v>-80</v>
      </c>
      <c r="S51" s="4">
        <v>-80</v>
      </c>
      <c r="T51" s="4">
        <v>-80</v>
      </c>
      <c r="U51" s="4">
        <v>-80</v>
      </c>
      <c r="V51" s="4">
        <v>-80</v>
      </c>
      <c r="W51" s="66">
        <v>-80</v>
      </c>
      <c r="X51" s="4">
        <v>-80</v>
      </c>
      <c r="Y51" s="4">
        <v>-80</v>
      </c>
      <c r="Z51" s="4">
        <v>-80</v>
      </c>
      <c r="AA51" s="4">
        <v>-80</v>
      </c>
      <c r="AB51" s="4"/>
      <c r="AC51" s="4">
        <v>-80</v>
      </c>
      <c r="AD51" s="4">
        <v>-80</v>
      </c>
      <c r="AE51" s="4">
        <v>-80</v>
      </c>
      <c r="AF51" s="4">
        <v>-80</v>
      </c>
      <c r="AG51" s="4">
        <v>-80</v>
      </c>
      <c r="AH51" s="4">
        <v>-80</v>
      </c>
      <c r="AI51" s="4">
        <v>-80</v>
      </c>
      <c r="AJ51" s="66">
        <v>-80</v>
      </c>
    </row>
    <row r="52" spans="1:36" x14ac:dyDescent="0.25">
      <c r="A52" t="s">
        <v>103</v>
      </c>
      <c r="B52" s="4">
        <v>-3000</v>
      </c>
      <c r="C52" s="4">
        <v>-50</v>
      </c>
      <c r="D52" s="4">
        <v>-50</v>
      </c>
      <c r="E52" s="4">
        <v>-50</v>
      </c>
      <c r="F52" s="4">
        <v>-50</v>
      </c>
      <c r="G52" s="4">
        <v>-50</v>
      </c>
      <c r="H52" s="4">
        <v>-50</v>
      </c>
      <c r="I52" s="4">
        <v>-50</v>
      </c>
      <c r="J52" s="66">
        <v>-50</v>
      </c>
      <c r="K52" s="4">
        <v>-50</v>
      </c>
      <c r="L52" s="4">
        <v>-50</v>
      </c>
      <c r="M52" s="4">
        <v>-50</v>
      </c>
      <c r="N52" s="4">
        <v>-50</v>
      </c>
      <c r="O52" s="4"/>
      <c r="P52" s="4">
        <v>-50</v>
      </c>
      <c r="Q52" s="4">
        <v>-50</v>
      </c>
      <c r="R52" s="4">
        <v>-50</v>
      </c>
      <c r="S52" s="4">
        <v>-50</v>
      </c>
      <c r="T52" s="4">
        <v>-50</v>
      </c>
      <c r="U52" s="4">
        <v>-50</v>
      </c>
      <c r="V52" s="4">
        <v>-50</v>
      </c>
      <c r="W52" s="66">
        <v>-50</v>
      </c>
      <c r="X52" s="4">
        <v>-50</v>
      </c>
      <c r="Y52" s="4">
        <v>-50</v>
      </c>
      <c r="Z52" s="4">
        <v>-50</v>
      </c>
      <c r="AA52" s="4">
        <v>-50</v>
      </c>
      <c r="AB52" s="4"/>
      <c r="AC52" s="4">
        <v>-50</v>
      </c>
      <c r="AD52" s="4">
        <v>-50</v>
      </c>
      <c r="AE52" s="4">
        <v>-50</v>
      </c>
      <c r="AF52" s="4">
        <v>-50</v>
      </c>
      <c r="AG52" s="4">
        <v>-50</v>
      </c>
      <c r="AH52" s="4">
        <v>-50</v>
      </c>
      <c r="AI52" s="4">
        <v>-50</v>
      </c>
      <c r="AJ52" s="66">
        <v>-50</v>
      </c>
    </row>
    <row r="53" spans="1:36" x14ac:dyDescent="0.25">
      <c r="B53" s="4"/>
      <c r="C53" s="4"/>
      <c r="D53" s="4"/>
      <c r="E53" s="4"/>
      <c r="F53" s="4"/>
      <c r="G53" s="4"/>
      <c r="H53" s="4"/>
      <c r="I53" s="4"/>
      <c r="J53" s="6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66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66"/>
    </row>
    <row r="54" spans="1:36" x14ac:dyDescent="0.25">
      <c r="A54" s="1" t="s">
        <v>112</v>
      </c>
      <c r="B54" s="4">
        <f t="shared" ref="B54:J54" si="20">SUM(B31:B52)</f>
        <v>-3000</v>
      </c>
      <c r="C54" s="4">
        <f t="shared" si="20"/>
        <v>6169.7944000000016</v>
      </c>
      <c r="D54" s="4">
        <f t="shared" si="20"/>
        <v>9263.2359999999935</v>
      </c>
      <c r="E54" s="4">
        <f t="shared" si="20"/>
        <v>3891.2935999999927</v>
      </c>
      <c r="F54" s="4">
        <f t="shared" si="20"/>
        <v>11952.432799999999</v>
      </c>
      <c r="G54" s="4">
        <f t="shared" si="20"/>
        <v>3397.2071999999962</v>
      </c>
      <c r="H54" s="4">
        <f t="shared" si="20"/>
        <v>-3292.9720000000025</v>
      </c>
      <c r="I54" s="4">
        <f t="shared" si="20"/>
        <v>1155.2959999999978</v>
      </c>
      <c r="J54" s="66">
        <f t="shared" si="20"/>
        <v>1155.2959999999978</v>
      </c>
      <c r="K54" s="4">
        <f>SUM(K31:K53)</f>
        <v>-9072.9267199999958</v>
      </c>
      <c r="L54" s="4">
        <f>SUM(L31:L53)</f>
        <v>575.29599999999778</v>
      </c>
      <c r="M54" s="4">
        <f>SUM(M31:M53)</f>
        <v>1055.2959999999978</v>
      </c>
      <c r="N54" s="4">
        <f>SUM(N31:N53)</f>
        <v>1055.2959999999978</v>
      </c>
      <c r="O54" s="4"/>
      <c r="P54" s="4">
        <f t="shared" ref="P54:AA54" si="21">SUM(P31:P53)</f>
        <v>12694.345599999997</v>
      </c>
      <c r="Q54" s="4">
        <f t="shared" si="21"/>
        <v>15619.361599999993</v>
      </c>
      <c r="R54" s="4">
        <f t="shared" si="21"/>
        <v>9079.419199999993</v>
      </c>
      <c r="S54" s="4">
        <f t="shared" si="21"/>
        <v>23432.558399999998</v>
      </c>
      <c r="T54" s="4">
        <f t="shared" si="21"/>
        <v>2931.4351999999953</v>
      </c>
      <c r="U54" s="4">
        <f t="shared" si="21"/>
        <v>-12867.240000000002</v>
      </c>
      <c r="V54" s="4">
        <f t="shared" si="21"/>
        <v>1960.3199999999952</v>
      </c>
      <c r="W54" s="66">
        <f t="shared" si="21"/>
        <v>1960.3199999999952</v>
      </c>
      <c r="X54" s="4">
        <f t="shared" si="21"/>
        <v>-14069.42882239999</v>
      </c>
      <c r="Y54" s="4">
        <f t="shared" si="21"/>
        <v>1430.3199999999952</v>
      </c>
      <c r="Z54" s="4">
        <f t="shared" si="21"/>
        <v>1910.3199999999952</v>
      </c>
      <c r="AA54" s="4">
        <f t="shared" si="21"/>
        <v>1910.3199999999952</v>
      </c>
      <c r="AB54" s="4"/>
      <c r="AC54" s="4">
        <f t="shared" ref="AC54:AJ54" si="22">SUM(AC31:AC53)</f>
        <v>16944.96000000001</v>
      </c>
      <c r="AD54" s="4">
        <f t="shared" si="22"/>
        <v>22179.529599999998</v>
      </c>
      <c r="AE54" s="4">
        <f t="shared" si="22"/>
        <v>11437.251200000017</v>
      </c>
      <c r="AF54" s="4">
        <f t="shared" si="22"/>
        <v>30183.529600000013</v>
      </c>
      <c r="AG54" s="4">
        <f t="shared" si="22"/>
        <v>4505.2095999999901</v>
      </c>
      <c r="AH54" s="4">
        <f t="shared" si="22"/>
        <v>-15021.727999999999</v>
      </c>
      <c r="AI54" s="4">
        <f t="shared" si="22"/>
        <v>2771.3439999999964</v>
      </c>
      <c r="AJ54" s="66">
        <f t="shared" si="22"/>
        <v>2771.3439999999964</v>
      </c>
    </row>
    <row r="55" spans="1:36" x14ac:dyDescent="0.25">
      <c r="B55" s="4"/>
      <c r="C55" s="4"/>
      <c r="D55" s="4"/>
      <c r="E55" s="4"/>
      <c r="F55" s="4"/>
      <c r="G55" s="4"/>
      <c r="H55" s="4"/>
      <c r="I55" s="4"/>
      <c r="J55" s="6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66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66"/>
    </row>
    <row r="56" spans="1:36" x14ac:dyDescent="0.25">
      <c r="B56" s="4"/>
      <c r="C56" s="4"/>
      <c r="D56" s="4"/>
      <c r="E56" s="4"/>
      <c r="F56" s="4"/>
      <c r="G56" s="4"/>
      <c r="H56" s="4"/>
      <c r="I56" s="29" t="s">
        <v>107</v>
      </c>
      <c r="J56" s="67">
        <f>SUM(B54:J54)</f>
        <v>30691.583999999981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29" t="s">
        <v>108</v>
      </c>
      <c r="W56" s="67">
        <f>SUM(K54:W54)</f>
        <v>48423.481279999949</v>
      </c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29" t="s">
        <v>109</v>
      </c>
      <c r="AJ56" s="67">
        <f>SUM(X54:AJ54)</f>
        <v>66952.971177600019</v>
      </c>
    </row>
    <row r="57" spans="1:36" x14ac:dyDescent="0.25">
      <c r="B57" s="4"/>
      <c r="C57" s="4"/>
      <c r="D57" s="4"/>
      <c r="E57" s="4"/>
      <c r="F57" s="4"/>
      <c r="G57" s="4"/>
      <c r="H57" s="4"/>
      <c r="I57" s="4"/>
      <c r="J57" s="6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66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66"/>
    </row>
    <row r="58" spans="1:36" x14ac:dyDescent="0.25">
      <c r="A58" s="1" t="s">
        <v>104</v>
      </c>
      <c r="B58" s="4"/>
      <c r="C58" s="4"/>
      <c r="D58" s="4"/>
      <c r="E58" s="4"/>
      <c r="F58" s="4"/>
      <c r="G58" s="4"/>
      <c r="H58" s="4"/>
      <c r="I58" s="4"/>
      <c r="J58" s="6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66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66"/>
    </row>
    <row r="59" spans="1:36" x14ac:dyDescent="0.25">
      <c r="A59" t="s">
        <v>105</v>
      </c>
      <c r="B59" s="4"/>
      <c r="C59" s="4"/>
      <c r="D59" s="4">
        <f>-0.15825*$J$56/3</f>
        <v>-1618.9810559999989</v>
      </c>
      <c r="E59" s="4"/>
      <c r="F59" s="4"/>
      <c r="G59" s="4">
        <f>-0.15825*$J$56/3</f>
        <v>-1618.9810559999989</v>
      </c>
      <c r="H59" s="4"/>
      <c r="I59" s="4"/>
      <c r="J59" s="66">
        <f>-0.15825*$J$56/3</f>
        <v>-1618.9810559999989</v>
      </c>
      <c r="K59" s="4"/>
      <c r="L59" s="4"/>
      <c r="M59" s="4">
        <f>-0.15825*$W$56/4</f>
        <v>-1915.753978139998</v>
      </c>
      <c r="N59" s="4"/>
      <c r="O59" s="4"/>
      <c r="P59" s="4"/>
      <c r="Q59" s="4">
        <f>-0.15825*$W$56/4</f>
        <v>-1915.753978139998</v>
      </c>
      <c r="R59" s="4"/>
      <c r="S59" s="4"/>
      <c r="T59" s="4">
        <f>-0.15825*$W$56/4</f>
        <v>-1915.753978139998</v>
      </c>
      <c r="U59" s="4"/>
      <c r="V59" s="4"/>
      <c r="W59" s="66">
        <f>-0.15825*$W$56/4</f>
        <v>-1915.753978139998</v>
      </c>
      <c r="X59" s="4"/>
      <c r="Y59" s="4"/>
      <c r="Z59" s="4">
        <f>-0.15825*$AJ$56/4</f>
        <v>-2648.8269222138006</v>
      </c>
      <c r="AA59" s="4"/>
      <c r="AB59" s="4"/>
      <c r="AC59" s="4"/>
      <c r="AD59" s="4">
        <f>-0.15825*$AJ$56/4</f>
        <v>-2648.8269222138006</v>
      </c>
      <c r="AE59" s="4"/>
      <c r="AF59" s="4"/>
      <c r="AG59" s="4">
        <f>-0.15825*$AJ$56/4</f>
        <v>-2648.8269222138006</v>
      </c>
      <c r="AH59" s="4"/>
      <c r="AI59" s="4"/>
      <c r="AJ59" s="66">
        <f>-0.15825*$AJ$56/4</f>
        <v>-2648.8269222138006</v>
      </c>
    </row>
    <row r="60" spans="1:36" x14ac:dyDescent="0.25">
      <c r="A60" t="s">
        <v>106</v>
      </c>
      <c r="B60" s="4"/>
      <c r="C60" s="4">
        <f>-0.035*3.9*FLOOR($J$56,100)/3</f>
        <v>-1392.3000000000002</v>
      </c>
      <c r="D60" s="4"/>
      <c r="E60" s="4"/>
      <c r="F60" s="4">
        <f>-0.035*3.9*FLOOR($J$56,100)/3</f>
        <v>-1392.3000000000002</v>
      </c>
      <c r="G60" s="4"/>
      <c r="H60" s="4"/>
      <c r="I60" s="4">
        <f>-0.035*3.9*FLOOR($J$56,100)/3</f>
        <v>-1392.3000000000002</v>
      </c>
      <c r="J60" s="66"/>
      <c r="K60" s="4"/>
      <c r="L60" s="4">
        <f>-0.035*3.9*FLOOR($W$56,100)/4</f>
        <v>-1651.65</v>
      </c>
      <c r="M60" s="4"/>
      <c r="N60" s="4"/>
      <c r="O60" s="4"/>
      <c r="P60" s="4">
        <f>-0.035*3.9*FLOOR($W$56,100)/4</f>
        <v>-1651.65</v>
      </c>
      <c r="Q60" s="4"/>
      <c r="R60" s="4"/>
      <c r="S60" s="4">
        <f>-0.035*3.9*FLOOR($W$56,100)/4</f>
        <v>-1651.65</v>
      </c>
      <c r="T60" s="4"/>
      <c r="U60" s="4"/>
      <c r="V60" s="4">
        <f>-0.035*3.9*FLOOR($W$56,100)/4</f>
        <v>-1651.65</v>
      </c>
      <c r="W60" s="66"/>
      <c r="X60" s="4"/>
      <c r="Y60" s="4">
        <f>-0.035*3.9*FLOOR($AJ$56,100)/4</f>
        <v>-2282.9625000000001</v>
      </c>
      <c r="Z60" s="4"/>
      <c r="AA60" s="4"/>
      <c r="AB60" s="4"/>
      <c r="AC60" s="4">
        <f>-0.035*3.9*FLOOR($AJ$56,100)/4</f>
        <v>-2282.9625000000001</v>
      </c>
      <c r="AD60" s="4"/>
      <c r="AE60" s="4"/>
      <c r="AF60" s="4">
        <f>-0.035*3.9*FLOOR($AJ$56,100)/4</f>
        <v>-2282.9625000000001</v>
      </c>
      <c r="AG60" s="4"/>
      <c r="AH60" s="4"/>
      <c r="AI60" s="4">
        <f>-0.035*3.9*FLOOR($AJ$56,100)/4</f>
        <v>-2282.9625000000001</v>
      </c>
      <c r="AJ60" s="66"/>
    </row>
    <row r="61" spans="1:36" x14ac:dyDescent="0.25">
      <c r="B61" s="4"/>
      <c r="C61" s="4"/>
      <c r="D61" s="4"/>
      <c r="E61" s="4"/>
      <c r="F61" s="4"/>
      <c r="G61" s="4"/>
      <c r="H61" s="4"/>
      <c r="I61" s="4"/>
      <c r="J61" s="6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66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66"/>
    </row>
    <row r="62" spans="1:36" x14ac:dyDescent="0.25">
      <c r="A62" s="1" t="s">
        <v>114</v>
      </c>
      <c r="B62" s="4"/>
      <c r="C62" s="4"/>
      <c r="D62" s="4"/>
      <c r="E62" s="4"/>
      <c r="F62" s="4"/>
      <c r="G62" s="4"/>
      <c r="H62" s="4"/>
      <c r="I62" s="4"/>
      <c r="J62" s="6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66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66"/>
    </row>
    <row r="63" spans="1:36" x14ac:dyDescent="0.25">
      <c r="B63" s="4"/>
      <c r="C63" s="4"/>
      <c r="D63" s="4"/>
      <c r="E63" s="4"/>
      <c r="F63" s="4"/>
      <c r="G63" s="4"/>
      <c r="H63" s="4"/>
      <c r="I63" s="4"/>
      <c r="J63" s="6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66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66"/>
    </row>
    <row r="64" spans="1:36" x14ac:dyDescent="0.25">
      <c r="B64" s="4"/>
      <c r="C64" s="4"/>
      <c r="D64" s="4"/>
      <c r="E64" s="4"/>
      <c r="F64" s="4"/>
      <c r="G64" s="4"/>
      <c r="H64" s="4"/>
      <c r="I64" s="4"/>
      <c r="J64" s="6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66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66"/>
    </row>
    <row r="65" spans="1:36" x14ac:dyDescent="0.25">
      <c r="A65" s="1" t="s">
        <v>0</v>
      </c>
      <c r="B65" s="4"/>
      <c r="C65" s="4"/>
      <c r="D65" s="4"/>
      <c r="E65" s="4"/>
      <c r="F65" s="4"/>
      <c r="G65" s="4"/>
      <c r="H65" s="4"/>
      <c r="I65" s="4"/>
      <c r="J65" s="6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66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66"/>
    </row>
    <row r="66" spans="1:36" x14ac:dyDescent="0.25">
      <c r="A66" t="s">
        <v>69</v>
      </c>
      <c r="B66" s="4">
        <v>50000</v>
      </c>
      <c r="C66" s="4"/>
      <c r="D66" s="4"/>
      <c r="E66" s="4"/>
      <c r="F66" s="4"/>
      <c r="G66" s="4"/>
      <c r="H66" s="4"/>
      <c r="I66" s="4"/>
      <c r="J66" s="6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66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66"/>
    </row>
    <row r="67" spans="1:36" x14ac:dyDescent="0.25">
      <c r="A67" t="s">
        <v>115</v>
      </c>
      <c r="B67" s="4">
        <f>SUM(B47:B52)</f>
        <v>-3000</v>
      </c>
      <c r="C67" s="4">
        <f t="shared" ref="C67:N67" si="23">SUM(B31:B39)+SUM(C47:C52)</f>
        <v>-3312.8</v>
      </c>
      <c r="D67" s="4">
        <f t="shared" si="23"/>
        <v>-37658.205600000001</v>
      </c>
      <c r="E67" s="4">
        <f t="shared" si="23"/>
        <v>-42214.76400000001</v>
      </c>
      <c r="F67" s="4">
        <f t="shared" si="23"/>
        <v>-54274.70640000001</v>
      </c>
      <c r="G67" s="4">
        <f t="shared" si="23"/>
        <v>-45157.567200000005</v>
      </c>
      <c r="H67" s="4">
        <f t="shared" si="23"/>
        <v>-34594.792800000003</v>
      </c>
      <c r="I67" s="4">
        <f t="shared" si="23"/>
        <v>-21288.972000000002</v>
      </c>
      <c r="J67" s="66">
        <f t="shared" si="23"/>
        <v>-16840.704000000002</v>
      </c>
      <c r="K67" s="4">
        <f t="shared" si="23"/>
        <v>-27068.926719999996</v>
      </c>
      <c r="L67" s="4">
        <f t="shared" si="23"/>
        <v>-17420.704000000002</v>
      </c>
      <c r="M67" s="4">
        <f t="shared" si="23"/>
        <v>-16940.704000000002</v>
      </c>
      <c r="N67" s="4">
        <f t="shared" si="23"/>
        <v>-16940.704000000002</v>
      </c>
      <c r="O67" s="4"/>
      <c r="P67" s="4">
        <f>SUM(N31:N39)+SUM(P47:P52)</f>
        <v>-16940.704000000002</v>
      </c>
      <c r="Q67" s="4">
        <f t="shared" ref="Q67:AA67" si="24">SUM(P31:P39)+SUM(Q47:Q52)</f>
        <v>-55665.654400000007</v>
      </c>
      <c r="R67" s="4">
        <f t="shared" si="24"/>
        <v>-67978.638400000011</v>
      </c>
      <c r="S67" s="4">
        <f t="shared" si="24"/>
        <v>-77158.580800000011</v>
      </c>
      <c r="T67" s="4">
        <f t="shared" si="24"/>
        <v>-68041.441600000006</v>
      </c>
      <c r="U67" s="4">
        <f t="shared" si="24"/>
        <v>-54200.564800000007</v>
      </c>
      <c r="V67" s="4">
        <f t="shared" si="24"/>
        <v>-35395.240000000005</v>
      </c>
      <c r="W67" s="66">
        <f t="shared" si="24"/>
        <v>-20567.680000000004</v>
      </c>
      <c r="X67" s="4">
        <f t="shared" si="24"/>
        <v>-36597.42882239999</v>
      </c>
      <c r="Y67" s="4">
        <f t="shared" si="24"/>
        <v>-21097.680000000004</v>
      </c>
      <c r="Z67" s="4">
        <f t="shared" si="24"/>
        <v>-20617.680000000004</v>
      </c>
      <c r="AA67" s="4">
        <f t="shared" si="24"/>
        <v>-20617.680000000004</v>
      </c>
      <c r="AB67" s="4"/>
      <c r="AC67" s="4">
        <f>SUM(AA31:AA39)+SUM(AC47:AC52)</f>
        <v>-20617.680000000004</v>
      </c>
      <c r="AD67" s="4">
        <f t="shared" ref="AD67:AJ67" si="25">SUM(AC31:AC39)+SUM(AD47:AD52)</f>
        <v>-73943.039999999994</v>
      </c>
      <c r="AE67" s="4">
        <f t="shared" si="25"/>
        <v>-90678.470400000006</v>
      </c>
      <c r="AF67" s="4">
        <f t="shared" si="25"/>
        <v>-102432.74879999999</v>
      </c>
      <c r="AG67" s="4">
        <f t="shared" si="25"/>
        <v>-84918.470399999991</v>
      </c>
      <c r="AH67" s="4">
        <f t="shared" si="25"/>
        <v>-66706.790400000013</v>
      </c>
      <c r="AI67" s="4">
        <f t="shared" si="25"/>
        <v>-42037.728000000003</v>
      </c>
      <c r="AJ67" s="66">
        <f t="shared" si="25"/>
        <v>-24244.656000000003</v>
      </c>
    </row>
    <row r="68" spans="1:36" x14ac:dyDescent="0.25">
      <c r="A68" t="s">
        <v>113</v>
      </c>
      <c r="B68" s="4">
        <v>0</v>
      </c>
      <c r="C68" s="4">
        <f>SUM(C58:C62)</f>
        <v>-1392.3000000000002</v>
      </c>
      <c r="D68" s="4">
        <f t="shared" ref="D68:AJ68" si="26">SUM(D58:D62)</f>
        <v>-1618.9810559999989</v>
      </c>
      <c r="E68" s="4">
        <f t="shared" si="26"/>
        <v>0</v>
      </c>
      <c r="F68" s="4">
        <f t="shared" si="26"/>
        <v>-1392.3000000000002</v>
      </c>
      <c r="G68" s="4">
        <f t="shared" si="26"/>
        <v>-1618.9810559999989</v>
      </c>
      <c r="H68" s="4">
        <f t="shared" si="26"/>
        <v>0</v>
      </c>
      <c r="I68" s="4">
        <f t="shared" si="26"/>
        <v>-1392.3000000000002</v>
      </c>
      <c r="J68" s="66">
        <f t="shared" si="26"/>
        <v>-1618.9810559999989</v>
      </c>
      <c r="K68" s="4">
        <f t="shared" si="26"/>
        <v>0</v>
      </c>
      <c r="L68" s="4">
        <f t="shared" si="26"/>
        <v>-1651.65</v>
      </c>
      <c r="M68" s="4">
        <f t="shared" si="26"/>
        <v>-1915.753978139998</v>
      </c>
      <c r="N68" s="4">
        <f t="shared" si="26"/>
        <v>0</v>
      </c>
      <c r="O68" s="4"/>
      <c r="P68" s="4">
        <f t="shared" si="26"/>
        <v>-1651.65</v>
      </c>
      <c r="Q68" s="4">
        <f t="shared" si="26"/>
        <v>-1915.753978139998</v>
      </c>
      <c r="R68" s="4">
        <f t="shared" si="26"/>
        <v>0</v>
      </c>
      <c r="S68" s="4">
        <f t="shared" si="26"/>
        <v>-1651.65</v>
      </c>
      <c r="T68" s="4">
        <f t="shared" si="26"/>
        <v>-1915.753978139998</v>
      </c>
      <c r="U68" s="4">
        <f t="shared" si="26"/>
        <v>0</v>
      </c>
      <c r="V68" s="4">
        <f t="shared" si="26"/>
        <v>-1651.65</v>
      </c>
      <c r="W68" s="66">
        <f t="shared" si="26"/>
        <v>-1915.753978139998</v>
      </c>
      <c r="X68" s="4">
        <f t="shared" si="26"/>
        <v>0</v>
      </c>
      <c r="Y68" s="4">
        <f t="shared" si="26"/>
        <v>-2282.9625000000001</v>
      </c>
      <c r="Z68" s="4">
        <f t="shared" si="26"/>
        <v>-2648.8269222138006</v>
      </c>
      <c r="AA68" s="4">
        <f t="shared" si="26"/>
        <v>0</v>
      </c>
      <c r="AB68" s="4"/>
      <c r="AC68" s="4">
        <f t="shared" si="26"/>
        <v>-2282.9625000000001</v>
      </c>
      <c r="AD68" s="4">
        <f t="shared" si="26"/>
        <v>-2648.8269222138006</v>
      </c>
      <c r="AE68" s="4">
        <f t="shared" si="26"/>
        <v>0</v>
      </c>
      <c r="AF68" s="4">
        <f t="shared" si="26"/>
        <v>-2282.9625000000001</v>
      </c>
      <c r="AG68" s="4">
        <f t="shared" si="26"/>
        <v>-2648.8269222138006</v>
      </c>
      <c r="AH68" s="4">
        <f t="shared" si="26"/>
        <v>0</v>
      </c>
      <c r="AI68" s="4">
        <f t="shared" si="26"/>
        <v>-2282.9625000000001</v>
      </c>
      <c r="AJ68" s="66">
        <f t="shared" si="26"/>
        <v>-2648.8269222138006</v>
      </c>
    </row>
    <row r="69" spans="1:36" x14ac:dyDescent="0.25">
      <c r="A69" t="s">
        <v>70</v>
      </c>
      <c r="B69" s="4">
        <v>0</v>
      </c>
      <c r="C69" s="4">
        <v>0</v>
      </c>
      <c r="D69" s="4">
        <f t="shared" ref="D69:N69" si="27">SUM(B42:B44)</f>
        <v>0</v>
      </c>
      <c r="E69" s="4">
        <f t="shared" si="27"/>
        <v>44808</v>
      </c>
      <c r="F69" s="4">
        <f t="shared" si="27"/>
        <v>51478</v>
      </c>
      <c r="G69" s="4">
        <f t="shared" si="27"/>
        <v>58166</v>
      </c>
      <c r="H69" s="4">
        <f t="shared" si="27"/>
        <v>57110</v>
      </c>
      <c r="I69" s="4">
        <f t="shared" si="27"/>
        <v>37992</v>
      </c>
      <c r="J69" s="66">
        <f t="shared" si="27"/>
        <v>17996</v>
      </c>
      <c r="K69" s="4">
        <f t="shared" si="27"/>
        <v>17996</v>
      </c>
      <c r="L69" s="4">
        <f t="shared" si="27"/>
        <v>17996</v>
      </c>
      <c r="M69" s="4">
        <f t="shared" si="27"/>
        <v>17996</v>
      </c>
      <c r="N69" s="4">
        <f t="shared" si="27"/>
        <v>17996</v>
      </c>
      <c r="O69" s="4"/>
      <c r="P69" s="4">
        <f>SUM(M42:M44)</f>
        <v>17996</v>
      </c>
      <c r="Q69" s="4">
        <f>SUM(N42:N44)</f>
        <v>17996</v>
      </c>
      <c r="R69" s="4">
        <f t="shared" ref="R69:AA69" si="28">SUM(P42:P44)</f>
        <v>68360</v>
      </c>
      <c r="S69" s="4">
        <f t="shared" si="28"/>
        <v>83598</v>
      </c>
      <c r="T69" s="4">
        <f t="shared" si="28"/>
        <v>86238</v>
      </c>
      <c r="U69" s="4">
        <f t="shared" si="28"/>
        <v>91474</v>
      </c>
      <c r="V69" s="4">
        <f t="shared" si="28"/>
        <v>57132</v>
      </c>
      <c r="W69" s="66">
        <f t="shared" si="28"/>
        <v>22528</v>
      </c>
      <c r="X69" s="4">
        <f t="shared" si="28"/>
        <v>22528</v>
      </c>
      <c r="Y69" s="4">
        <f t="shared" si="28"/>
        <v>22528</v>
      </c>
      <c r="Z69" s="4">
        <f t="shared" si="28"/>
        <v>22528</v>
      </c>
      <c r="AA69" s="4">
        <f t="shared" si="28"/>
        <v>22528</v>
      </c>
      <c r="AB69" s="4"/>
      <c r="AC69" s="4">
        <f>SUM(Z42:Z44)</f>
        <v>22528</v>
      </c>
      <c r="AD69" s="4">
        <f>SUM(AA42:AA44)</f>
        <v>22528</v>
      </c>
      <c r="AE69" s="4">
        <f t="shared" ref="AE69:AJ69" si="29">SUM(AC42:AC44)</f>
        <v>90888</v>
      </c>
      <c r="AF69" s="4">
        <f t="shared" si="29"/>
        <v>112858</v>
      </c>
      <c r="AG69" s="4">
        <f t="shared" si="29"/>
        <v>113870</v>
      </c>
      <c r="AH69" s="4">
        <f t="shared" si="29"/>
        <v>115102</v>
      </c>
      <c r="AI69" s="4">
        <f t="shared" si="29"/>
        <v>71212</v>
      </c>
      <c r="AJ69" s="66">
        <f t="shared" si="29"/>
        <v>27016</v>
      </c>
    </row>
    <row r="70" spans="1:36" x14ac:dyDescent="0.25">
      <c r="A70" t="s">
        <v>71</v>
      </c>
      <c r="B70" s="10">
        <f>B66+B67+B69+B68</f>
        <v>47000</v>
      </c>
      <c r="C70" s="10">
        <f>B70+C67+C69+C68</f>
        <v>42294.899999999994</v>
      </c>
      <c r="D70" s="10">
        <f t="shared" ref="D70:AJ70" si="30">C70+D67+D69+D68</f>
        <v>3017.7133439999943</v>
      </c>
      <c r="E70" s="10">
        <f t="shared" si="30"/>
        <v>5610.949343999986</v>
      </c>
      <c r="F70" s="10">
        <f t="shared" si="30"/>
        <v>1421.9429439999758</v>
      </c>
      <c r="G70" s="10">
        <f t="shared" si="30"/>
        <v>12811.394687999969</v>
      </c>
      <c r="H70" s="10">
        <f t="shared" si="30"/>
        <v>35326.601887999968</v>
      </c>
      <c r="I70" s="10">
        <f t="shared" si="30"/>
        <v>50637.329887999964</v>
      </c>
      <c r="J70" s="68">
        <f t="shared" si="30"/>
        <v>50173.644831999969</v>
      </c>
      <c r="K70" s="10">
        <f t="shared" si="30"/>
        <v>41100.718111999973</v>
      </c>
      <c r="L70" s="10">
        <f t="shared" si="30"/>
        <v>40024.364111999974</v>
      </c>
      <c r="M70" s="10">
        <f t="shared" si="30"/>
        <v>39163.906133859971</v>
      </c>
      <c r="N70" s="10">
        <f t="shared" si="30"/>
        <v>40219.202133859973</v>
      </c>
      <c r="O70" s="10"/>
      <c r="P70" s="10">
        <f>N70+P67+P69+P68</f>
        <v>39622.848133859974</v>
      </c>
      <c r="Q70" s="10">
        <f t="shared" si="30"/>
        <v>37.439755719969298</v>
      </c>
      <c r="R70" s="10">
        <f t="shared" si="30"/>
        <v>418.80135571995925</v>
      </c>
      <c r="S70" s="10">
        <f t="shared" si="30"/>
        <v>5206.570555719949</v>
      </c>
      <c r="T70" s="10">
        <f t="shared" si="30"/>
        <v>21487.374977579944</v>
      </c>
      <c r="U70" s="10">
        <f t="shared" si="30"/>
        <v>58760.810177579937</v>
      </c>
      <c r="V70" s="10">
        <f t="shared" si="30"/>
        <v>78845.920177579945</v>
      </c>
      <c r="W70" s="68">
        <f t="shared" si="30"/>
        <v>78890.48619943994</v>
      </c>
      <c r="X70" s="10">
        <f t="shared" si="30"/>
        <v>64821.05737703995</v>
      </c>
      <c r="Y70" s="10">
        <f t="shared" si="30"/>
        <v>63968.414877039941</v>
      </c>
      <c r="Z70" s="10">
        <f t="shared" si="30"/>
        <v>63229.907954826136</v>
      </c>
      <c r="AA70" s="10">
        <f t="shared" si="30"/>
        <v>65140.227954826129</v>
      </c>
      <c r="AB70" s="10"/>
      <c r="AC70" s="10">
        <f>AA70+AC67+AC69+AC68</f>
        <v>64767.58545482612</v>
      </c>
      <c r="AD70" s="10">
        <f t="shared" si="30"/>
        <v>10703.718532612325</v>
      </c>
      <c r="AE70" s="10">
        <f t="shared" si="30"/>
        <v>10913.248132612323</v>
      </c>
      <c r="AF70" s="10">
        <f t="shared" si="30"/>
        <v>19055.536832612335</v>
      </c>
      <c r="AG70" s="10">
        <f t="shared" si="30"/>
        <v>45358.239510398533</v>
      </c>
      <c r="AH70" s="10">
        <f t="shared" si="30"/>
        <v>93753.44911039852</v>
      </c>
      <c r="AI70" s="10">
        <f t="shared" si="30"/>
        <v>120644.75861039852</v>
      </c>
      <c r="AJ70" s="68">
        <f t="shared" si="30"/>
        <v>120767.27568818472</v>
      </c>
    </row>
  </sheetData>
  <conditionalFormatting sqref="B30:AJ50 B52:AJ72">
    <cfRule type="cellIs" dxfId="2" priority="2" operator="lessThan">
      <formula>0</formula>
    </cfRule>
  </conditionalFormatting>
  <conditionalFormatting sqref="B51:AJ5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9E79-3D63-41DE-AF3E-7C69BEE71DAB}">
  <dimension ref="A2:AI7"/>
  <sheetViews>
    <sheetView tabSelected="1" workbookViewId="0">
      <selection activeCell="P19" sqref="P19"/>
    </sheetView>
  </sheetViews>
  <sheetFormatPr defaultColWidth="9.140625" defaultRowHeight="15" x14ac:dyDescent="0.25"/>
  <cols>
    <col min="1" max="1" width="11.5703125" customWidth="1"/>
    <col min="2" max="35" width="14.28515625" customWidth="1"/>
  </cols>
  <sheetData>
    <row r="2" spans="1:35" ht="21" x14ac:dyDescent="0.35">
      <c r="A2" s="2" t="s">
        <v>0</v>
      </c>
    </row>
    <row r="4" spans="1:35" x14ac:dyDescent="0.25">
      <c r="A4" s="1" t="s">
        <v>111</v>
      </c>
      <c r="B4" s="69" t="s">
        <v>69</v>
      </c>
      <c r="C4" s="21">
        <v>45748</v>
      </c>
      <c r="D4" s="21">
        <v>45778</v>
      </c>
      <c r="E4" s="21">
        <v>45809</v>
      </c>
      <c r="F4" s="21">
        <v>45839</v>
      </c>
      <c r="G4" s="72">
        <v>45870</v>
      </c>
      <c r="H4" s="21">
        <v>45901</v>
      </c>
      <c r="I4" s="21">
        <v>45931</v>
      </c>
      <c r="J4" s="21">
        <v>45962</v>
      </c>
      <c r="K4" s="56">
        <v>45992</v>
      </c>
      <c r="L4" s="21">
        <v>46023</v>
      </c>
      <c r="M4" s="21">
        <v>46054</v>
      </c>
      <c r="N4" s="21">
        <v>46082</v>
      </c>
      <c r="O4" s="21">
        <v>46113</v>
      </c>
      <c r="P4" s="21">
        <v>46143</v>
      </c>
      <c r="Q4" s="21">
        <v>46174</v>
      </c>
      <c r="R4" s="21">
        <v>46204</v>
      </c>
      <c r="S4" s="72">
        <v>46235</v>
      </c>
      <c r="T4" s="21">
        <v>46266</v>
      </c>
      <c r="U4" s="21">
        <v>46296</v>
      </c>
      <c r="V4" s="21">
        <v>46327</v>
      </c>
      <c r="W4" s="56">
        <v>46357</v>
      </c>
      <c r="X4" s="21">
        <v>46388</v>
      </c>
      <c r="Y4" s="21">
        <v>46419</v>
      </c>
      <c r="Z4" s="21">
        <v>46447</v>
      </c>
      <c r="AA4" s="21">
        <v>46478</v>
      </c>
      <c r="AB4" s="21">
        <v>46508</v>
      </c>
      <c r="AC4" s="21">
        <v>46539</v>
      </c>
      <c r="AD4" s="21">
        <v>46569</v>
      </c>
      <c r="AE4" s="72">
        <v>46600</v>
      </c>
      <c r="AF4" s="21">
        <v>46631</v>
      </c>
      <c r="AG4" s="21">
        <v>46661</v>
      </c>
      <c r="AH4" s="21">
        <v>46692</v>
      </c>
      <c r="AI4" s="56">
        <v>46722</v>
      </c>
    </row>
    <row r="5" spans="1:35" x14ac:dyDescent="0.25">
      <c r="A5" t="s">
        <v>118</v>
      </c>
      <c r="B5" s="70">
        <f>'Finanzplanung A'!B66</f>
        <v>50000</v>
      </c>
      <c r="C5" s="10">
        <f>'Finanzplanung A'!B70</f>
        <v>47000</v>
      </c>
      <c r="D5" s="10">
        <f>'Finanzplanung A'!C70</f>
        <v>43254.95</v>
      </c>
      <c r="E5" s="10">
        <f>'Finanzplanung A'!D70</f>
        <v>14875.678456</v>
      </c>
      <c r="F5" s="10">
        <f>'Finanzplanung A'!E70</f>
        <v>12962.552855999995</v>
      </c>
      <c r="G5" s="73">
        <f>'Finanzplanung A'!F70</f>
        <v>7577.2348559999882</v>
      </c>
      <c r="H5" s="10">
        <f>'Finanzplanung A'!G70</f>
        <v>18103.779311999988</v>
      </c>
      <c r="I5" s="10">
        <f>'Finanzplanung A'!H70</f>
        <v>38826.858511999992</v>
      </c>
      <c r="J5" s="10">
        <f>'Finanzplanung A'!I70</f>
        <v>53330.56451199999</v>
      </c>
      <c r="K5" s="74">
        <f>'Finanzplanung A'!J70</f>
        <v>51357.261767999989</v>
      </c>
      <c r="L5" s="10">
        <f>'Finanzplanung A'!K70</f>
        <v>46647.972487999985</v>
      </c>
      <c r="M5" s="10">
        <f>'Finanzplanung A'!L70</f>
        <v>43920.521487999984</v>
      </c>
      <c r="N5" s="10">
        <f>'Finanzplanung A'!M70</f>
        <v>41561.953915889986</v>
      </c>
      <c r="O5" s="10">
        <f>'Finanzplanung A'!N70</f>
        <v>39990.177915889988</v>
      </c>
      <c r="P5" s="10">
        <f>'Finanzplanung A'!P70</f>
        <v>37742.726915889987</v>
      </c>
      <c r="Q5" s="10">
        <f>'Finanzplanung A'!Q70</f>
        <v>4350.5897437799867</v>
      </c>
      <c r="R5" s="10">
        <f>'Finanzplanung A'!R70</f>
        <v>7331.8177437799895</v>
      </c>
      <c r="S5" s="73">
        <f>'Finanzplanung A'!S70</f>
        <v>5251.4283437799922</v>
      </c>
      <c r="T5" s="10">
        <f>'Finanzplanung A'!T70</f>
        <v>17985.061571669983</v>
      </c>
      <c r="U5" s="10">
        <f>'Finanzplanung A'!U70</f>
        <v>44285.428771669976</v>
      </c>
      <c r="V5" s="10">
        <f>'Finanzplanung A'!V70</f>
        <v>61543.221771669967</v>
      </c>
      <c r="W5" s="74">
        <f>'Finanzplanung A'!W70</f>
        <v>60045.678199559967</v>
      </c>
      <c r="X5" s="10">
        <f>'Finanzplanung A'!X70</f>
        <v>52722.114981959967</v>
      </c>
      <c r="Y5" s="10">
        <f>'Finanzplanung A'!Y70</f>
        <v>50645.300481959966</v>
      </c>
      <c r="Z5" s="10">
        <f>'Finanzplanung A'!Z70</f>
        <v>48914.941997256268</v>
      </c>
      <c r="AA5" s="10">
        <f>'Finanzplanung A'!AA70</f>
        <v>48154.189997256268</v>
      </c>
      <c r="AB5" s="10">
        <f>'Finanzplanung A'!AC70</f>
        <v>46557.375497256267</v>
      </c>
      <c r="AC5" s="10">
        <f>'Finanzplanung A'!AD70</f>
        <v>11931.798612552569</v>
      </c>
      <c r="AD5" s="10">
        <f>'Finanzplanung A'!AE70</f>
        <v>13280.356212552571</v>
      </c>
      <c r="AE5" s="73">
        <f>'Finanzplanung A'!AF70</f>
        <v>13878.908912552572</v>
      </c>
      <c r="AF5" s="10">
        <f>'Finanzplanung A'!AG70</f>
        <v>28653.056827848861</v>
      </c>
      <c r="AG5" s="10">
        <f>'Finanzplanung A'!AH70</f>
        <v>59777.688027848853</v>
      </c>
      <c r="AH5" s="10">
        <f>'Finanzplanung A'!AI70</f>
        <v>79061.581527848844</v>
      </c>
      <c r="AI5" s="74">
        <f>'Finanzplanung A'!AJ70</f>
        <v>77331.223043145132</v>
      </c>
    </row>
    <row r="6" spans="1:35" x14ac:dyDescent="0.25">
      <c r="A6" t="s">
        <v>119</v>
      </c>
      <c r="B6" s="71">
        <f>'Finanzplanung B'!B66</f>
        <v>50000</v>
      </c>
      <c r="C6" s="10">
        <f>'Finanzplanung B'!B70</f>
        <v>47000</v>
      </c>
      <c r="D6" s="10">
        <f>'Finanzplanung B'!C70</f>
        <v>42677.1</v>
      </c>
      <c r="E6" s="10">
        <f>'Finanzplanung B'!D70</f>
        <v>5983.0449679999929</v>
      </c>
      <c r="F6" s="10">
        <f>'Finanzplanung B'!E70</f>
        <v>4670.4953679999962</v>
      </c>
      <c r="G6" s="73">
        <f>'Finanzplanung B'!F70</f>
        <v>1121.903367999998</v>
      </c>
      <c r="H6" s="10">
        <f>'Finanzplanung B'!G70</f>
        <v>13389.552335999992</v>
      </c>
      <c r="I6" s="10">
        <f>'Finanzplanung B'!H70</f>
        <v>38348.375535999992</v>
      </c>
      <c r="J6" s="10">
        <f>'Finanzplanung B'!I70</f>
        <v>56807.25553599999</v>
      </c>
      <c r="K6" s="74">
        <f>'Finanzplanung B'!J70</f>
        <v>55021.505303999991</v>
      </c>
      <c r="L6" s="10">
        <f>'Finanzplanung B'!K70</f>
        <v>46960.05346399999</v>
      </c>
      <c r="M6" s="10">
        <f>'Finanzplanung B'!L70</f>
        <v>44748.963963999988</v>
      </c>
      <c r="N6" s="10">
        <f>'Finanzplanung B'!M70</f>
        <v>42854.058541169987</v>
      </c>
      <c r="O6" s="10">
        <f>'Finanzplanung B'!N70</f>
        <v>42143.306541169986</v>
      </c>
      <c r="P6" s="10">
        <f>'Finanzplanung B'!P70</f>
        <v>40412.217041169984</v>
      </c>
      <c r="Q6" s="10">
        <f>'Finanzplanung B'!Q70</f>
        <v>3128.2988183399807</v>
      </c>
      <c r="R6" s="10">
        <f>'Finanzplanung B'!R70</f>
        <v>3960.2852183399737</v>
      </c>
      <c r="S6" s="73">
        <f>'Finanzplanung B'!S70</f>
        <v>3633.991718339968</v>
      </c>
      <c r="T6" s="10">
        <f>'Finanzplanung B'!T70</f>
        <v>17365.021495509965</v>
      </c>
      <c r="U6" s="10">
        <f>'Finanzplanung B'!U70</f>
        <v>46084.380695509957</v>
      </c>
      <c r="V6" s="10">
        <f>'Finanzplanung B'!V70</f>
        <v>65477.559195509959</v>
      </c>
      <c r="W6" s="74">
        <f>'Finanzplanung B'!W70</f>
        <v>65348.701772679953</v>
      </c>
      <c r="X6" s="10">
        <f>'Finanzplanung B'!X70</f>
        <v>56476.699079879952</v>
      </c>
      <c r="Y6" s="10">
        <f>'Finanzplanung B'!Y70</f>
        <v>55370.820079879952</v>
      </c>
      <c r="Z6" s="10">
        <f>'Finanzplanung B'!Z70</f>
        <v>54482.045990413855</v>
      </c>
      <c r="AA6" s="10">
        <f>'Finanzplanung B'!AA70</f>
        <v>55487.341990413857</v>
      </c>
      <c r="AB6" s="10">
        <f>'Finanzplanung B'!AC70</f>
        <v>54861.462990413856</v>
      </c>
      <c r="AC6" s="10">
        <f>'Finanzplanung B'!AD70</f>
        <v>15962.667300947753</v>
      </c>
      <c r="AD6" s="10">
        <f>'Finanzplanung B'!AE70</f>
        <v>12488.023300947738</v>
      </c>
      <c r="AE6" s="73">
        <f>'Finanzplanung B'!AF70</f>
        <v>12861.458700947729</v>
      </c>
      <c r="AF6" s="10">
        <f>'Finanzplanung B'!AG70</f>
        <v>29929.138211481622</v>
      </c>
      <c r="AG6" s="10">
        <f>'Finanzplanung B'!AH70</f>
        <v>73130.567811481611</v>
      </c>
      <c r="AH6" s="10">
        <f>'Finanzplanung B'!AI70</f>
        <v>100011.88481148161</v>
      </c>
      <c r="AI6" s="74">
        <f>'Finanzplanung B'!AJ70</f>
        <v>99123.11072201551</v>
      </c>
    </row>
    <row r="7" spans="1:35" x14ac:dyDescent="0.25">
      <c r="A7" t="s">
        <v>120</v>
      </c>
      <c r="B7" s="71">
        <f>'Finanzplanung C'!B66</f>
        <v>50000</v>
      </c>
      <c r="C7" s="10">
        <f>'Finanzplanung C'!B70</f>
        <v>47000</v>
      </c>
      <c r="D7" s="10">
        <f>'Finanzplanung C'!C70</f>
        <v>42294.899999999994</v>
      </c>
      <c r="E7" s="10">
        <f>'Finanzplanung C'!D70</f>
        <v>3017.7133439999943</v>
      </c>
      <c r="F7" s="10">
        <f>'Finanzplanung C'!E70</f>
        <v>5610.949343999986</v>
      </c>
      <c r="G7" s="73">
        <f>'Finanzplanung C'!F70</f>
        <v>1421.9429439999758</v>
      </c>
      <c r="H7" s="10">
        <f>'Finanzplanung C'!G70</f>
        <v>12811.394687999969</v>
      </c>
      <c r="I7" s="10">
        <f>'Finanzplanung C'!H70</f>
        <v>35326.601887999968</v>
      </c>
      <c r="J7" s="10">
        <f>'Finanzplanung C'!I70</f>
        <v>50637.329887999964</v>
      </c>
      <c r="K7" s="74">
        <f>'Finanzplanung C'!J70</f>
        <v>50173.644831999969</v>
      </c>
      <c r="L7" s="10">
        <f>'Finanzplanung C'!K70</f>
        <v>41100.718111999973</v>
      </c>
      <c r="M7" s="10">
        <f>'Finanzplanung C'!L70</f>
        <v>40024.364111999974</v>
      </c>
      <c r="N7" s="10">
        <f>'Finanzplanung C'!M70</f>
        <v>39163.906133859971</v>
      </c>
      <c r="O7" s="10">
        <f>'Finanzplanung C'!N70</f>
        <v>40219.202133859973</v>
      </c>
      <c r="P7" s="10">
        <f>'Finanzplanung C'!P70</f>
        <v>39622.848133859974</v>
      </c>
      <c r="Q7" s="10">
        <f>'Finanzplanung C'!Q70</f>
        <v>37.439755719969298</v>
      </c>
      <c r="R7" s="10">
        <f>'Finanzplanung C'!R70</f>
        <v>418.80135571995925</v>
      </c>
      <c r="S7" s="73">
        <f>'Finanzplanung C'!S70</f>
        <v>5206.570555719949</v>
      </c>
      <c r="T7" s="10">
        <f>'Finanzplanung C'!T70</f>
        <v>21487.374977579944</v>
      </c>
      <c r="U7" s="10">
        <f>'Finanzplanung C'!U70</f>
        <v>58760.810177579937</v>
      </c>
      <c r="V7" s="10">
        <f>'Finanzplanung C'!V70</f>
        <v>78845.920177579945</v>
      </c>
      <c r="W7" s="74">
        <f>'Finanzplanung C'!W70</f>
        <v>78890.48619943994</v>
      </c>
      <c r="X7" s="10">
        <f>'Finanzplanung C'!X70</f>
        <v>64821.05737703995</v>
      </c>
      <c r="Y7" s="10">
        <f>'Finanzplanung C'!Y70</f>
        <v>63968.414877039941</v>
      </c>
      <c r="Z7" s="10">
        <f>'Finanzplanung C'!Z70</f>
        <v>63229.907954826136</v>
      </c>
      <c r="AA7" s="10">
        <f>'Finanzplanung C'!AA70</f>
        <v>65140.227954826129</v>
      </c>
      <c r="AB7" s="10">
        <f>'Finanzplanung C'!AC70</f>
        <v>64767.58545482612</v>
      </c>
      <c r="AC7" s="10">
        <f>'Finanzplanung C'!AD70</f>
        <v>10703.718532612325</v>
      </c>
      <c r="AD7" s="10">
        <f>'Finanzplanung C'!AE70</f>
        <v>10913.248132612323</v>
      </c>
      <c r="AE7" s="73">
        <f>'Finanzplanung C'!AF70</f>
        <v>19055.536832612335</v>
      </c>
      <c r="AF7" s="10">
        <f>'Finanzplanung C'!AG70</f>
        <v>45358.239510398533</v>
      </c>
      <c r="AG7" s="10">
        <f>'Finanzplanung C'!AH70</f>
        <v>93753.44911039852</v>
      </c>
      <c r="AH7" s="10">
        <f>'Finanzplanung C'!AI70</f>
        <v>120644.75861039852</v>
      </c>
      <c r="AI7" s="74">
        <f>'Finanzplanung C'!AJ70</f>
        <v>120767.27568818472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Mitarbeiterkosten</vt:lpstr>
      <vt:lpstr>Mitarbeitermodelle</vt:lpstr>
      <vt:lpstr>Finanzplanung A</vt:lpstr>
      <vt:lpstr>Finanzplanung B</vt:lpstr>
      <vt:lpstr>Finanzplanung C</vt:lpstr>
      <vt:lpstr>Liquidität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Basner</dc:creator>
  <cp:lastModifiedBy>Tobias Maier</cp:lastModifiedBy>
  <dcterms:created xsi:type="dcterms:W3CDTF">2019-10-02T14:43:06Z</dcterms:created>
  <dcterms:modified xsi:type="dcterms:W3CDTF">2025-02-08T15:19:11Z</dcterms:modified>
</cp:coreProperties>
</file>